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H:\BOS-RO\2017 Session\DecisionPackageInstructions\"/>
    </mc:Choice>
  </mc:AlternateContent>
  <bookViews>
    <workbookView xWindow="240" yWindow="135" windowWidth="9180" windowHeight="4230" tabRatio="479"/>
  </bookViews>
  <sheets>
    <sheet name="PositionCalculator" sheetId="9" r:id="rId1"/>
    <sheet name="Instructions" sheetId="6" r:id="rId2"/>
    <sheet name="BenefitRates" sheetId="11" r:id="rId3"/>
    <sheet name="Lists" sheetId="15" state="hidden" r:id="rId4"/>
  </sheets>
  <definedNames>
    <definedName name="HealthCover">BenefitRates!$F$5:$F$8</definedName>
    <definedName name="HealthPrem">Lists!#REF!</definedName>
    <definedName name="list">#REF!</definedName>
    <definedName name="POSITIONS">PositionCalculator!$A$4:$Y$40</definedName>
    <definedName name="_xlnm.Print_Area" localSheetId="2">BenefitRates!$A$1:$E$18</definedName>
    <definedName name="_xlnm.Print_Area" localSheetId="1">Instructions!$A$1:$K$20</definedName>
    <definedName name="_xlnm.Print_Titles" localSheetId="0">PositionCalculator!$A:$G,PositionCalculator!$2:$3</definedName>
    <definedName name="RetireList">Lists!$D$9:$D$13</definedName>
    <definedName name="YesNo">Lists!$D$5:$D$6</definedName>
  </definedNames>
  <calcPr calcId="162913"/>
</workbook>
</file>

<file path=xl/calcChain.xml><?xml version="1.0" encoding="utf-8"?>
<calcChain xmlns="http://schemas.openxmlformats.org/spreadsheetml/2006/main">
  <c r="H5" i="9" l="1"/>
  <c r="Q5" i="9"/>
  <c r="U40" i="9"/>
  <c r="U39" i="9"/>
  <c r="U38" i="9"/>
  <c r="U37" i="9"/>
  <c r="U36" i="9"/>
  <c r="U35" i="9"/>
  <c r="U34" i="9"/>
  <c r="U33" i="9"/>
  <c r="U32" i="9"/>
  <c r="U31" i="9"/>
  <c r="U30" i="9"/>
  <c r="U29" i="9"/>
  <c r="U28" i="9"/>
  <c r="U27" i="9"/>
  <c r="U26" i="9"/>
  <c r="U25" i="9"/>
  <c r="U24" i="9"/>
  <c r="U23" i="9"/>
  <c r="U22" i="9"/>
  <c r="U21" i="9"/>
  <c r="U20" i="9"/>
  <c r="U19" i="9"/>
  <c r="U18" i="9"/>
  <c r="U17" i="9"/>
  <c r="U16" i="9"/>
  <c r="U15" i="9"/>
  <c r="U14" i="9"/>
  <c r="U13" i="9"/>
  <c r="U12" i="9"/>
  <c r="U11" i="9"/>
  <c r="U10" i="9"/>
  <c r="U9" i="9"/>
  <c r="U8" i="9"/>
  <c r="U7" i="9"/>
  <c r="U6" i="9"/>
  <c r="U5"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U4" i="9"/>
  <c r="U42" i="9" s="1"/>
  <c r="Q4" i="9"/>
  <c r="R4" i="9"/>
  <c r="H4" i="9"/>
  <c r="K4" i="9" s="1"/>
  <c r="N4" i="9"/>
  <c r="R40" i="9"/>
  <c r="R39" i="9"/>
  <c r="R38" i="9"/>
  <c r="R37" i="9"/>
  <c r="R36" i="9"/>
  <c r="R35" i="9"/>
  <c r="R34" i="9"/>
  <c r="R33" i="9"/>
  <c r="R32" i="9"/>
  <c r="R31" i="9"/>
  <c r="R30" i="9"/>
  <c r="R29" i="9"/>
  <c r="R28" i="9"/>
  <c r="R27" i="9"/>
  <c r="R26" i="9"/>
  <c r="R25" i="9"/>
  <c r="R24" i="9"/>
  <c r="R23" i="9"/>
  <c r="R22" i="9"/>
  <c r="R21" i="9"/>
  <c r="R20" i="9"/>
  <c r="R19" i="9"/>
  <c r="R18" i="9"/>
  <c r="R17" i="9"/>
  <c r="R16" i="9"/>
  <c r="R15" i="9"/>
  <c r="R14" i="9"/>
  <c r="R13" i="9"/>
  <c r="R12" i="9"/>
  <c r="R11" i="9"/>
  <c r="R10" i="9"/>
  <c r="R9" i="9"/>
  <c r="R8" i="9"/>
  <c r="R7" i="9"/>
  <c r="R6" i="9"/>
  <c r="R5" i="9"/>
  <c r="Y47" i="9"/>
  <c r="T4" i="9"/>
  <c r="V4" i="9"/>
  <c r="X4" i="9"/>
  <c r="V5" i="9"/>
  <c r="X5" i="9"/>
  <c r="Q6" i="9"/>
  <c r="Q42" i="9" s="1"/>
  <c r="X6" i="9"/>
  <c r="Q7" i="9"/>
  <c r="W7" i="9"/>
  <c r="T7" i="9"/>
  <c r="V7" i="9"/>
  <c r="X7" i="9"/>
  <c r="Q8" i="9"/>
  <c r="X8" i="9"/>
  <c r="Q9" i="9"/>
  <c r="T9" i="9" s="1"/>
  <c r="X9" i="9"/>
  <c r="Q10" i="9"/>
  <c r="W10" i="9" s="1"/>
  <c r="S10" i="9"/>
  <c r="X10" i="9"/>
  <c r="Q11" i="9"/>
  <c r="T11" i="9" s="1"/>
  <c r="S11" i="9"/>
  <c r="X11" i="9"/>
  <c r="Q12" i="9"/>
  <c r="W12" i="9" s="1"/>
  <c r="S12" i="9"/>
  <c r="X12" i="9"/>
  <c r="Q13" i="9"/>
  <c r="T13" i="9" s="1"/>
  <c r="X13" i="9"/>
  <c r="Q14" i="9"/>
  <c r="W14" i="9" s="1"/>
  <c r="S14" i="9"/>
  <c r="X14" i="9"/>
  <c r="Q15" i="9"/>
  <c r="T15" i="9" s="1"/>
  <c r="S15" i="9"/>
  <c r="X15" i="9"/>
  <c r="Q16" i="9"/>
  <c r="W16" i="9" s="1"/>
  <c r="S16" i="9"/>
  <c r="X16" i="9"/>
  <c r="Q17" i="9"/>
  <c r="T17" i="9" s="1"/>
  <c r="X17" i="9"/>
  <c r="Q18" i="9"/>
  <c r="W18" i="9" s="1"/>
  <c r="S18" i="9"/>
  <c r="X18" i="9"/>
  <c r="Q19" i="9"/>
  <c r="T19" i="9" s="1"/>
  <c r="S19" i="9"/>
  <c r="X19" i="9"/>
  <c r="Q20" i="9"/>
  <c r="W20" i="9" s="1"/>
  <c r="S20" i="9"/>
  <c r="X20" i="9"/>
  <c r="Q21" i="9"/>
  <c r="T21" i="9" s="1"/>
  <c r="X21" i="9"/>
  <c r="Q22" i="9"/>
  <c r="W22" i="9" s="1"/>
  <c r="S22" i="9"/>
  <c r="X22" i="9"/>
  <c r="Q23" i="9"/>
  <c r="T23" i="9" s="1"/>
  <c r="S23" i="9"/>
  <c r="X23" i="9"/>
  <c r="Q24" i="9"/>
  <c r="W24" i="9" s="1"/>
  <c r="S24" i="9"/>
  <c r="X24" i="9"/>
  <c r="Q25" i="9"/>
  <c r="T25" i="9" s="1"/>
  <c r="X25" i="9"/>
  <c r="Q26" i="9"/>
  <c r="W26" i="9" s="1"/>
  <c r="S26" i="9"/>
  <c r="X26" i="9"/>
  <c r="Q27" i="9"/>
  <c r="T27" i="9" s="1"/>
  <c r="S27" i="9"/>
  <c r="X27" i="9"/>
  <c r="Q28" i="9"/>
  <c r="W28" i="9" s="1"/>
  <c r="S28" i="9"/>
  <c r="X28" i="9"/>
  <c r="Q29" i="9"/>
  <c r="T29" i="9" s="1"/>
  <c r="X29" i="9"/>
  <c r="Q30" i="9"/>
  <c r="W30" i="9" s="1"/>
  <c r="S30" i="9"/>
  <c r="X30" i="9"/>
  <c r="Q31" i="9"/>
  <c r="T31" i="9" s="1"/>
  <c r="S31" i="9"/>
  <c r="X31" i="9"/>
  <c r="Q32" i="9"/>
  <c r="W32" i="9" s="1"/>
  <c r="S32" i="9"/>
  <c r="X32" i="9"/>
  <c r="Q33" i="9"/>
  <c r="T33" i="9" s="1"/>
  <c r="X33" i="9"/>
  <c r="Q34" i="9"/>
  <c r="W34" i="9" s="1"/>
  <c r="S34" i="9"/>
  <c r="X34" i="9"/>
  <c r="Q35" i="9"/>
  <c r="T35" i="9" s="1"/>
  <c r="S35" i="9"/>
  <c r="X35" i="9"/>
  <c r="Q36" i="9"/>
  <c r="W36" i="9" s="1"/>
  <c r="S36" i="9"/>
  <c r="X36" i="9"/>
  <c r="Q37" i="9"/>
  <c r="T37" i="9" s="1"/>
  <c r="X37" i="9"/>
  <c r="Q38" i="9"/>
  <c r="W38" i="9" s="1"/>
  <c r="S38" i="9"/>
  <c r="X38" i="9"/>
  <c r="Q39" i="9"/>
  <c r="T39" i="9" s="1"/>
  <c r="S39" i="9"/>
  <c r="X39" i="9"/>
  <c r="Q40" i="9"/>
  <c r="W40" i="9" s="1"/>
  <c r="S40" i="9"/>
  <c r="X40" i="9"/>
  <c r="I4" i="9"/>
  <c r="M4" i="9"/>
  <c r="O4" i="9"/>
  <c r="I5" i="9"/>
  <c r="K5" i="9"/>
  <c r="J5" i="9"/>
  <c r="M5" i="9"/>
  <c r="N5" i="9"/>
  <c r="O5" i="9"/>
  <c r="I6" i="9"/>
  <c r="H6" i="9"/>
  <c r="K6" i="9" s="1"/>
  <c r="O6" i="9"/>
  <c r="I7" i="9"/>
  <c r="H7" i="9"/>
  <c r="O7" i="9"/>
  <c r="I8" i="9"/>
  <c r="H8" i="9"/>
  <c r="K8" i="9" s="1"/>
  <c r="J8" i="9"/>
  <c r="O8" i="9"/>
  <c r="I9" i="9"/>
  <c r="H9" i="9"/>
  <c r="N9" i="9" s="1"/>
  <c r="J9" i="9"/>
  <c r="O9" i="9"/>
  <c r="I10" i="9"/>
  <c r="H10" i="9"/>
  <c r="J10" i="9" s="1"/>
  <c r="K10" i="9"/>
  <c r="O10" i="9"/>
  <c r="I11" i="9"/>
  <c r="H11" i="9"/>
  <c r="O11" i="9"/>
  <c r="I12" i="9"/>
  <c r="H12" i="9"/>
  <c r="J12" i="9" s="1"/>
  <c r="K12" i="9"/>
  <c r="O12" i="9"/>
  <c r="I13" i="9"/>
  <c r="H13" i="9"/>
  <c r="J13" i="9" s="1"/>
  <c r="O13" i="9"/>
  <c r="I14" i="9"/>
  <c r="H14" i="9"/>
  <c r="K14" i="9" s="1"/>
  <c r="J14" i="9"/>
  <c r="O14" i="9"/>
  <c r="I15" i="9"/>
  <c r="H15" i="9"/>
  <c r="O15" i="9"/>
  <c r="I16" i="9"/>
  <c r="H16" i="9"/>
  <c r="K16" i="9" s="1"/>
  <c r="J16" i="9"/>
  <c r="O16" i="9"/>
  <c r="I17" i="9"/>
  <c r="H17" i="9"/>
  <c r="N17" i="9" s="1"/>
  <c r="O17" i="9"/>
  <c r="I18" i="9"/>
  <c r="H18" i="9"/>
  <c r="O18" i="9"/>
  <c r="I19" i="9"/>
  <c r="H19" i="9"/>
  <c r="K19" i="9" s="1"/>
  <c r="O19" i="9"/>
  <c r="I20" i="9"/>
  <c r="H20" i="9"/>
  <c r="N20" i="9" s="1"/>
  <c r="O20" i="9"/>
  <c r="I21" i="9"/>
  <c r="H21" i="9"/>
  <c r="K21" i="9" s="1"/>
  <c r="O21" i="9"/>
  <c r="I22" i="9"/>
  <c r="H22" i="9"/>
  <c r="O22" i="9"/>
  <c r="I23" i="9"/>
  <c r="H23" i="9"/>
  <c r="K23" i="9" s="1"/>
  <c r="N23" i="9"/>
  <c r="O23" i="9"/>
  <c r="I24" i="9"/>
  <c r="H24" i="9"/>
  <c r="N24" i="9"/>
  <c r="O24" i="9"/>
  <c r="I25" i="9"/>
  <c r="H25" i="9"/>
  <c r="N25" i="9" s="1"/>
  <c r="K25" i="9"/>
  <c r="O25" i="9"/>
  <c r="I26" i="9"/>
  <c r="H26" i="9"/>
  <c r="O26" i="9"/>
  <c r="I27" i="9"/>
  <c r="H27" i="9"/>
  <c r="N27" i="9" s="1"/>
  <c r="K27" i="9"/>
  <c r="O27" i="9"/>
  <c r="I28" i="9"/>
  <c r="H28" i="9"/>
  <c r="K28" i="9" s="1"/>
  <c r="O28" i="9"/>
  <c r="I29" i="9"/>
  <c r="H29" i="9"/>
  <c r="K29" i="9" s="1"/>
  <c r="N29" i="9"/>
  <c r="O29" i="9"/>
  <c r="I30" i="9"/>
  <c r="H30" i="9"/>
  <c r="O30" i="9"/>
  <c r="I31" i="9"/>
  <c r="H31" i="9"/>
  <c r="K31" i="9" s="1"/>
  <c r="N31" i="9"/>
  <c r="O31" i="9"/>
  <c r="I32" i="9"/>
  <c r="H32" i="9"/>
  <c r="J32" i="9"/>
  <c r="O32" i="9"/>
  <c r="I33" i="9"/>
  <c r="H33" i="9"/>
  <c r="K33" i="9"/>
  <c r="N33" i="9"/>
  <c r="O33" i="9"/>
  <c r="I34" i="9"/>
  <c r="H34" i="9"/>
  <c r="O34" i="9"/>
  <c r="I35" i="9"/>
  <c r="H35" i="9"/>
  <c r="J35" i="9" s="1"/>
  <c r="K35" i="9"/>
  <c r="N35" i="9"/>
  <c r="O35" i="9"/>
  <c r="I36" i="9"/>
  <c r="H36" i="9"/>
  <c r="N36" i="9" s="1"/>
  <c r="O36" i="9"/>
  <c r="I37" i="9"/>
  <c r="H37" i="9"/>
  <c r="K37" i="9" s="1"/>
  <c r="N37" i="9"/>
  <c r="O37" i="9"/>
  <c r="I38" i="9"/>
  <c r="H38" i="9"/>
  <c r="K38" i="9" s="1"/>
  <c r="O38" i="9"/>
  <c r="I39" i="9"/>
  <c r="H39" i="9"/>
  <c r="K39" i="9" s="1"/>
  <c r="N39" i="9"/>
  <c r="O39" i="9"/>
  <c r="I40" i="9"/>
  <c r="H40" i="9"/>
  <c r="N40" i="9"/>
  <c r="O40" i="9"/>
  <c r="P47" i="9"/>
  <c r="J40" i="9"/>
  <c r="J39" i="9"/>
  <c r="J31" i="9"/>
  <c r="J25" i="9"/>
  <c r="J22" i="9"/>
  <c r="W11" i="9"/>
  <c r="W13" i="9"/>
  <c r="W15" i="9"/>
  <c r="W19" i="9"/>
  <c r="W21" i="9"/>
  <c r="W23" i="9"/>
  <c r="W27" i="9"/>
  <c r="W29" i="9"/>
  <c r="W31" i="9"/>
  <c r="W35" i="9"/>
  <c r="W37" i="9"/>
  <c r="W39" i="9"/>
  <c r="J33" i="9"/>
  <c r="J27" i="9"/>
  <c r="J20" i="9"/>
  <c r="M40" i="9"/>
  <c r="M39" i="9"/>
  <c r="M36" i="9"/>
  <c r="M33" i="9"/>
  <c r="M32" i="9"/>
  <c r="M31" i="9"/>
  <c r="M25" i="9"/>
  <c r="M24" i="9"/>
  <c r="M20" i="9"/>
  <c r="M19" i="9"/>
  <c r="M16" i="9"/>
  <c r="M12" i="9"/>
  <c r="M10" i="9"/>
  <c r="V40" i="9"/>
  <c r="T40" i="9"/>
  <c r="V39" i="9"/>
  <c r="T38" i="9"/>
  <c r="V37" i="9"/>
  <c r="V36" i="9"/>
  <c r="T36" i="9"/>
  <c r="V35" i="9"/>
  <c r="V34" i="9"/>
  <c r="V32" i="9"/>
  <c r="T32" i="9"/>
  <c r="V31" i="9"/>
  <c r="T30" i="9"/>
  <c r="V29" i="9"/>
  <c r="V28" i="9"/>
  <c r="T28" i="9"/>
  <c r="V27" i="9"/>
  <c r="V26" i="9"/>
  <c r="V24" i="9"/>
  <c r="T24" i="9"/>
  <c r="V23" i="9"/>
  <c r="T22" i="9"/>
  <c r="V21" i="9"/>
  <c r="V20" i="9"/>
  <c r="T20" i="9"/>
  <c r="V19" i="9"/>
  <c r="V18" i="9"/>
  <c r="V16" i="9"/>
  <c r="T16" i="9"/>
  <c r="V15" i="9"/>
  <c r="T14" i="9"/>
  <c r="V13" i="9"/>
  <c r="V12" i="9"/>
  <c r="T12" i="9"/>
  <c r="V11" i="9"/>
  <c r="V10" i="9"/>
  <c r="S8" i="9"/>
  <c r="S7" i="9"/>
  <c r="J37" i="9"/>
  <c r="N32" i="9"/>
  <c r="N19" i="9"/>
  <c r="N16" i="9"/>
  <c r="N12" i="9"/>
  <c r="N8" i="9"/>
  <c r="N6" i="9"/>
  <c r="N13" i="9" l="1"/>
  <c r="V9" i="9"/>
  <c r="V14" i="9"/>
  <c r="Y14" i="9" s="1"/>
  <c r="V25" i="9"/>
  <c r="V30" i="9"/>
  <c r="V33" i="9"/>
  <c r="V38" i="9"/>
  <c r="Y38" i="9" s="1"/>
  <c r="M21" i="9"/>
  <c r="W25" i="9"/>
  <c r="W9" i="9"/>
  <c r="J19" i="9"/>
  <c r="J4" i="9"/>
  <c r="J28" i="9"/>
  <c r="N14" i="9"/>
  <c r="V17" i="9"/>
  <c r="V22" i="9"/>
  <c r="Y22" i="9" s="1"/>
  <c r="M6" i="9"/>
  <c r="M14" i="9"/>
  <c r="P14" i="9" s="1"/>
  <c r="M27" i="9"/>
  <c r="P27" i="9" s="1"/>
  <c r="W33" i="9"/>
  <c r="W17" i="9"/>
  <c r="N10" i="9"/>
  <c r="T10" i="9"/>
  <c r="T18" i="9"/>
  <c r="Y18" i="9" s="1"/>
  <c r="T26" i="9"/>
  <c r="T34" i="9"/>
  <c r="Y34" i="9" s="1"/>
  <c r="M8" i="9"/>
  <c r="P8" i="9" s="1"/>
  <c r="M23" i="9"/>
  <c r="M28" i="9"/>
  <c r="M35" i="9"/>
  <c r="P35" i="9" s="1"/>
  <c r="N21" i="9"/>
  <c r="J6" i="9"/>
  <c r="S37" i="9"/>
  <c r="S33" i="9"/>
  <c r="Y33" i="9" s="1"/>
  <c r="S29" i="9"/>
  <c r="S25" i="9"/>
  <c r="S21" i="9"/>
  <c r="Y21" i="9" s="1"/>
  <c r="S17" i="9"/>
  <c r="S13" i="9"/>
  <c r="S9" i="9"/>
  <c r="Y9" i="9" s="1"/>
  <c r="Y37" i="9"/>
  <c r="M29" i="9"/>
  <c r="P29" i="9" s="1"/>
  <c r="M37" i="9"/>
  <c r="P37" i="9" s="1"/>
  <c r="Y13" i="9"/>
  <c r="J21" i="9"/>
  <c r="P21" i="9" s="1"/>
  <c r="J23" i="9"/>
  <c r="J29" i="9"/>
  <c r="N28" i="9"/>
  <c r="P4" i="9"/>
  <c r="L42" i="9"/>
  <c r="Y16" i="9"/>
  <c r="Y28" i="9"/>
  <c r="Y26" i="9"/>
  <c r="Y30" i="9"/>
  <c r="Y36" i="9"/>
  <c r="Y32" i="9"/>
  <c r="Y24" i="9"/>
  <c r="Y23" i="9"/>
  <c r="P6" i="9"/>
  <c r="Y10" i="9"/>
  <c r="P25" i="9"/>
  <c r="P31" i="9"/>
  <c r="I42" i="9"/>
  <c r="K34" i="9"/>
  <c r="J34" i="9"/>
  <c r="P33" i="9"/>
  <c r="K30" i="9"/>
  <c r="J30" i="9"/>
  <c r="K26" i="9"/>
  <c r="K22" i="9"/>
  <c r="K18" i="9"/>
  <c r="K15" i="9"/>
  <c r="M15" i="9"/>
  <c r="K11" i="9"/>
  <c r="M11" i="9"/>
  <c r="P10" i="9"/>
  <c r="K7" i="9"/>
  <c r="H42" i="9"/>
  <c r="M7" i="9"/>
  <c r="O42" i="9"/>
  <c r="W8" i="9"/>
  <c r="V8" i="9"/>
  <c r="X42" i="9"/>
  <c r="W6" i="9"/>
  <c r="V6" i="9"/>
  <c r="Y7" i="9"/>
  <c r="Y11" i="9"/>
  <c r="Y15" i="9"/>
  <c r="Y19" i="9"/>
  <c r="Y27" i="9"/>
  <c r="Y29" i="9"/>
  <c r="Y31" i="9"/>
  <c r="Y35" i="9"/>
  <c r="Y39" i="9"/>
  <c r="R42" i="9"/>
  <c r="W5" i="9"/>
  <c r="S5" i="9"/>
  <c r="P5" i="9"/>
  <c r="N7" i="9"/>
  <c r="N11" i="9"/>
  <c r="N15" i="9"/>
  <c r="N18" i="9"/>
  <c r="S6" i="9"/>
  <c r="Y40" i="9"/>
  <c r="M18" i="9"/>
  <c r="M22" i="9"/>
  <c r="M26" i="9"/>
  <c r="M30" i="9"/>
  <c r="M34" i="9"/>
  <c r="M38" i="9"/>
  <c r="J26" i="9"/>
  <c r="J38" i="9"/>
  <c r="K40" i="9"/>
  <c r="P40" i="9"/>
  <c r="P39" i="9"/>
  <c r="N38" i="9"/>
  <c r="K36" i="9"/>
  <c r="J36" i="9"/>
  <c r="P36" i="9" s="1"/>
  <c r="N34" i="9"/>
  <c r="K32" i="9"/>
  <c r="P32" i="9" s="1"/>
  <c r="N30" i="9"/>
  <c r="N26" i="9"/>
  <c r="K24" i="9"/>
  <c r="J24" i="9"/>
  <c r="P23" i="9"/>
  <c r="N22" i="9"/>
  <c r="K20" i="9"/>
  <c r="P20" i="9" s="1"/>
  <c r="P19" i="9"/>
  <c r="J18" i="9"/>
  <c r="K17" i="9"/>
  <c r="J17" i="9"/>
  <c r="M17" i="9"/>
  <c r="P16" i="9"/>
  <c r="J15" i="9"/>
  <c r="K13" i="9"/>
  <c r="M13" i="9"/>
  <c r="P12" i="9"/>
  <c r="J11" i="9"/>
  <c r="K9" i="9"/>
  <c r="M9" i="9"/>
  <c r="J7" i="9"/>
  <c r="T8" i="9"/>
  <c r="Y8" i="9" s="1"/>
  <c r="T6" i="9"/>
  <c r="T5" i="9"/>
  <c r="W4" i="9"/>
  <c r="S4" i="9"/>
  <c r="Y12" i="9"/>
  <c r="Y20" i="9"/>
  <c r="Y17" i="9" l="1"/>
  <c r="Y25" i="9"/>
  <c r="P28" i="9"/>
  <c r="P26" i="9"/>
  <c r="T42" i="9"/>
  <c r="P13" i="9"/>
  <c r="W42" i="9"/>
  <c r="P18" i="9"/>
  <c r="P24" i="9"/>
  <c r="Y6" i="9"/>
  <c r="P15" i="9"/>
  <c r="P22" i="9"/>
  <c r="P34" i="9"/>
  <c r="V42" i="9"/>
  <c r="M42" i="9"/>
  <c r="P11" i="9"/>
  <c r="P17" i="9"/>
  <c r="P30" i="9"/>
  <c r="P38" i="9"/>
  <c r="N42" i="9"/>
  <c r="Y5" i="9"/>
  <c r="S42" i="9"/>
  <c r="P7" i="9"/>
  <c r="J42" i="9"/>
  <c r="P9" i="9"/>
  <c r="Y4" i="9"/>
  <c r="K42" i="9"/>
  <c r="P42" i="9" l="1"/>
  <c r="P48" i="9" s="1"/>
  <c r="Y42" i="9"/>
  <c r="Y48" i="9" s="1"/>
</calcChain>
</file>

<file path=xl/sharedStrings.xml><?xml version="1.0" encoding="utf-8"?>
<sst xmlns="http://schemas.openxmlformats.org/spreadsheetml/2006/main" count="119" uniqueCount="65">
  <si>
    <t>INSTRUCTIONS_x000D_
(All data entry is on the "PositionCalculator" sheet, You only need to enter data in cells with the pale yellow shading)_x000D_
_x000D_
Step 1:  Enter the Agency Code._x000D_
_x000D_
Step 2: Enter the number of pay periods of recommended funding for each year.  (This will apply to all positions entered in this sheet)_x000D_
_x000D_
Step 3:  Select either the agency specific average annual health premium, or the statewide average health premium. (Look in the box below for these two average premiums)_x000D_
_x000D_
Step 4:  Enter a position title (Optional)._x000D_
_x000D_
Step 5:  Select the retirement type for the position. (Regular VRS, VaLORS, SPORS, judges retirement, or defined contribution.)_x000D_
_x000D_
Step 6:  Enter the annual salary rate for the position.  _x000D_
_x000D_
-No further data entry is required.  The cost of the positions will be calculated based upon the data you entered.  Scroll to the right of the "PositionCalculator" sheet to see the calculated cost.    Look at the "BenefitRates" sheet to see the fringe rates as a percentage of salary._x000D_
_x000D_
-For more info regarding verification of the salary requested, go to the "SalaryValidation" sheet.</t>
  </si>
  <si>
    <t>Group Life</t>
  </si>
  <si>
    <t>Social Security</t>
  </si>
  <si>
    <t>Retirement (VRS)</t>
  </si>
  <si>
    <t>VaLORS</t>
  </si>
  <si>
    <t>VaLORS Disability</t>
  </si>
  <si>
    <t>SPORS</t>
  </si>
  <si>
    <t>Judges Retirement</t>
  </si>
  <si>
    <t>VRS-Regular</t>
  </si>
  <si>
    <t>Defined Contrib</t>
  </si>
  <si>
    <t>Judges</t>
  </si>
  <si>
    <t>SPORS Disability</t>
  </si>
  <si>
    <t>Disability-Regular</t>
  </si>
  <si>
    <t>Defined Contribution</t>
  </si>
  <si>
    <t>Benefit:</t>
  </si>
  <si>
    <t>Employer Health Premiums</t>
  </si>
  <si>
    <t>Generic Yes/No</t>
  </si>
  <si>
    <t>Yes</t>
  </si>
  <si>
    <t>No</t>
  </si>
  <si>
    <t>RETIREMENT TYPES</t>
  </si>
  <si>
    <t>Medicare</t>
  </si>
  <si>
    <t>Social Security Cap</t>
  </si>
  <si>
    <t>Example 2</t>
  </si>
  <si>
    <t>Plan / Average</t>
  </si>
  <si>
    <t>Retiree Health Credit</t>
  </si>
  <si>
    <t>Employee + One</t>
  </si>
  <si>
    <t>Family Coverage</t>
  </si>
  <si>
    <t>Coverage Waived</t>
  </si>
  <si>
    <t>Single Coverage</t>
  </si>
  <si>
    <t>variance from above total:</t>
  </si>
  <si>
    <t>2) Select Retirement:</t>
  </si>
  <si>
    <t>3) Deferred Comp Participant?</t>
  </si>
  <si>
    <t>4) Enter Annual
Salary</t>
  </si>
  <si>
    <t>5) Choose Specific Health Plan or Average Premium</t>
  </si>
  <si>
    <t>Step 1) Position Title:</t>
  </si>
  <si>
    <t>Step 7) GF/NGF Share:</t>
  </si>
  <si>
    <t>Enter Position Data In Items 1 through 6 below and array GF/NGF share totals at the bottom</t>
  </si>
  <si>
    <t>Starting Annual Employer Health Insurance Premium Per Employee (COVA Care*)</t>
  </si>
  <si>
    <t>*All Health Insurance Estimates Use COVA Care Premiums</t>
  </si>
  <si>
    <t>Group Life (1114)</t>
  </si>
  <si>
    <t>Social Security &amp; Medicare (1112)</t>
  </si>
  <si>
    <t>Health Insurance (1115)</t>
  </si>
  <si>
    <t>Retiree Health Credit (1116)</t>
  </si>
  <si>
    <t>Disability (1117)</t>
  </si>
  <si>
    <t>Retirement (1111, 1118, or 1119)</t>
  </si>
  <si>
    <t>Deferred Comp Match (1138)</t>
  </si>
  <si>
    <t>Example 1</t>
  </si>
  <si>
    <t>Year 1 GF SHARE</t>
  </si>
  <si>
    <t>Year 1 NGF SHARE</t>
  </si>
  <si>
    <t>Year 1 TOTAL</t>
  </si>
  <si>
    <t>Year 2 GF SHARE</t>
  </si>
  <si>
    <t>Year 2 NGF SHARE</t>
  </si>
  <si>
    <t>Year 2 TOTAL</t>
  </si>
  <si>
    <t>Year 1 Salary</t>
  </si>
  <si>
    <t>Year 1 Total Cost</t>
  </si>
  <si>
    <t>Year 2 Total Cost</t>
  </si>
  <si>
    <t>Year 2 Salary</t>
  </si>
  <si>
    <t>Year 1 Costs</t>
  </si>
  <si>
    <t xml:space="preserve">Year 2 Costs  </t>
  </si>
  <si>
    <t>NOTE: Future year projections are based on current year rates.</t>
  </si>
  <si>
    <t>Year 1</t>
  </si>
  <si>
    <t>Year 2</t>
  </si>
  <si>
    <t>Fringe Benefit Rates</t>
  </si>
  <si>
    <t>6) Year 1 Pay Periods</t>
  </si>
  <si>
    <t>6) Year 2 Pay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</si>
</sst>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quot;$&quot;#,##0"/>
    <numFmt numFmtId="165" formatCode="&quot;$&quot;#,##0.0000"/>
  </numFmts>
  <fonts count="17" x14ac:knownFonts="1">
    <font>
      <sz val="10"/>
      <name val="Times New Roman"/>
    </font>
    <font>
      <b/>
      <sz val="10"/>
      <name val="Arial Narrow"/>
      <family val="2"/>
    </font>
    <font>
      <b/>
      <sz val="10"/>
      <name val="Times New Roman"/>
      <family val="1"/>
    </font>
    <font>
      <sz val="10"/>
      <color indexed="60"/>
      <name val="Times New Roman"/>
      <family val="1"/>
    </font>
    <font>
      <b/>
      <sz val="10"/>
      <color indexed="62"/>
      <name val="Times New Roman"/>
      <family val="1"/>
    </font>
    <font>
      <sz val="10"/>
      <color indexed="62"/>
      <name val="Times New Roman"/>
      <family val="1"/>
    </font>
    <font>
      <b/>
      <sz val="10"/>
      <color indexed="62"/>
      <name val="Arial Narrow"/>
      <family val="2"/>
    </font>
    <font>
      <b/>
      <sz val="10"/>
      <color indexed="18"/>
      <name val="Times New Roman"/>
      <family val="1"/>
    </font>
    <font>
      <i/>
      <sz val="10"/>
      <name val="Times New Roman"/>
      <family val="1"/>
    </font>
    <font>
      <b/>
      <sz val="12"/>
      <color indexed="62"/>
      <name val="Times New Roman"/>
      <family val="1"/>
    </font>
    <font>
      <sz val="10"/>
      <name val="Times New Roman"/>
      <family val="1"/>
    </font>
    <font>
      <b/>
      <sz val="9"/>
      <name val="Arial Narrow"/>
      <family val="2"/>
    </font>
    <font>
      <b/>
      <u/>
      <sz val="10"/>
      <name val="Times New Roman"/>
      <family val="1"/>
    </font>
    <font>
      <b/>
      <i/>
      <sz val="10"/>
      <color indexed="16"/>
      <name val="Times New Roman"/>
      <family val="1"/>
    </font>
    <font>
      <b/>
      <i/>
      <sz val="10"/>
      <name val="Times New Roman"/>
      <family val="1"/>
    </font>
    <font>
      <b/>
      <sz val="10"/>
      <color rgb="FF0070C0"/>
      <name val="Times New Roman"/>
      <family val="1"/>
    </font>
    <font>
      <b/>
      <i/>
      <sz val="10"/>
      <color rgb="FF0070C0"/>
      <name val="Times New Roman"/>
      <family val="1"/>
    </font>
  </fonts>
  <fills count="6">
    <fill>
      <patternFill patternType="none"/>
    </fill>
    <fill>
      <patternFill patternType="gray125"/>
    </fill>
    <fill>
      <patternFill patternType="solid">
        <fgColor indexed="42"/>
        <bgColor indexed="9"/>
      </patternFill>
    </fill>
    <fill>
      <patternFill patternType="solid">
        <fgColor indexed="31"/>
        <bgColor indexed="9"/>
      </patternFill>
    </fill>
    <fill>
      <patternFill patternType="solid">
        <fgColor indexed="27"/>
        <bgColor indexed="9"/>
      </patternFill>
    </fill>
    <fill>
      <patternFill patternType="solid">
        <fgColor indexed="47"/>
        <bgColor indexed="47"/>
      </patternFill>
    </fill>
  </fills>
  <borders count="43">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25">
    <xf numFmtId="0" fontId="0" fillId="0" borderId="0" xfId="0"/>
    <xf numFmtId="0" fontId="0" fillId="0" borderId="0" xfId="0" applyAlignment="1">
      <alignment wrapText="1"/>
    </xf>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applyAlignment="1">
      <alignment horizontal="center"/>
    </xf>
    <xf numFmtId="0" fontId="0" fillId="0" borderId="2" xfId="0" applyBorder="1" applyAlignment="1">
      <alignment horizontal="center"/>
    </xf>
    <xf numFmtId="0" fontId="2" fillId="0" borderId="5" xfId="0" applyFont="1" applyBorder="1"/>
    <xf numFmtId="164" fontId="0" fillId="0" borderId="6" xfId="0" applyNumberFormat="1" applyBorder="1" applyAlignment="1" applyProtection="1">
      <alignment horizontal="center" vertical="top"/>
    </xf>
    <xf numFmtId="164" fontId="0" fillId="0" borderId="7" xfId="0" applyNumberFormat="1" applyBorder="1" applyAlignment="1" applyProtection="1">
      <alignment horizontal="center" vertical="top"/>
    </xf>
    <xf numFmtId="164" fontId="0" fillId="0" borderId="7" xfId="0" quotePrefix="1" applyNumberFormat="1" applyBorder="1" applyAlignment="1" applyProtection="1">
      <alignment horizontal="center" vertical="top"/>
    </xf>
    <xf numFmtId="164" fontId="0" fillId="0" borderId="8" xfId="0" applyNumberFormat="1" applyBorder="1" applyAlignment="1" applyProtection="1">
      <alignment horizontal="center" vertical="top"/>
    </xf>
    <xf numFmtId="164" fontId="7" fillId="0" borderId="9" xfId="0" applyNumberFormat="1" applyFont="1" applyFill="1" applyBorder="1" applyAlignment="1" applyProtection="1">
      <alignment horizontal="center" vertical="top"/>
    </xf>
    <xf numFmtId="3" fontId="0" fillId="0" borderId="10" xfId="0" applyNumberFormat="1" applyBorder="1" applyAlignment="1" applyProtection="1">
      <alignment horizontal="center" vertical="top"/>
    </xf>
    <xf numFmtId="3" fontId="0" fillId="0" borderId="11" xfId="0" applyNumberFormat="1" applyBorder="1" applyAlignment="1" applyProtection="1">
      <alignment horizontal="center" vertical="top"/>
    </xf>
    <xf numFmtId="3" fontId="0" fillId="0" borderId="12" xfId="0" applyNumberFormat="1" applyBorder="1" applyAlignment="1" applyProtection="1">
      <alignment horizontal="center" vertical="top"/>
    </xf>
    <xf numFmtId="164" fontId="7" fillId="0" borderId="13" xfId="0" applyNumberFormat="1" applyFont="1" applyFill="1" applyBorder="1" applyAlignment="1" applyProtection="1">
      <alignment horizontal="center" vertical="top"/>
    </xf>
    <xf numFmtId="3" fontId="0" fillId="0" borderId="14" xfId="0" applyNumberFormat="1" applyBorder="1" applyAlignment="1" applyProtection="1">
      <alignment horizontal="center" vertical="top"/>
    </xf>
    <xf numFmtId="3" fontId="0" fillId="0" borderId="15" xfId="0" applyNumberFormat="1" applyBorder="1" applyAlignment="1" applyProtection="1">
      <alignment horizontal="center" vertical="top"/>
    </xf>
    <xf numFmtId="3" fontId="0" fillId="0" borderId="16" xfId="0" applyNumberFormat="1" applyBorder="1" applyAlignment="1" applyProtection="1">
      <alignment horizontal="center" vertical="top"/>
    </xf>
    <xf numFmtId="164" fontId="7" fillId="0" borderId="17" xfId="0" applyNumberFormat="1" applyFont="1" applyFill="1" applyBorder="1" applyAlignment="1" applyProtection="1">
      <alignment horizontal="center" vertical="top"/>
    </xf>
    <xf numFmtId="0" fontId="0" fillId="0" borderId="0" xfId="0" applyProtection="1"/>
    <xf numFmtId="165" fontId="0" fillId="0" borderId="0" xfId="0" applyNumberFormat="1" applyProtection="1"/>
    <xf numFmtId="164" fontId="0" fillId="0" borderId="0" xfId="0" applyNumberFormat="1" applyAlignment="1" applyProtection="1">
      <alignment horizontal="center"/>
    </xf>
    <xf numFmtId="0" fontId="0" fillId="0" borderId="0" xfId="0" quotePrefix="1" applyProtection="1"/>
    <xf numFmtId="0" fontId="2" fillId="0" borderId="18" xfId="0" applyFont="1" applyBorder="1" applyAlignment="1" applyProtection="1">
      <alignment horizontal="centerContinuous"/>
    </xf>
    <xf numFmtId="0" fontId="2" fillId="0" borderId="19" xfId="0" applyFont="1" applyBorder="1" applyAlignment="1" applyProtection="1">
      <alignment horizontal="centerContinuous"/>
    </xf>
    <xf numFmtId="164" fontId="0" fillId="0" borderId="20" xfId="0" applyNumberFormat="1" applyBorder="1" applyAlignment="1" applyProtection="1">
      <alignment horizontal="centerContinuous"/>
    </xf>
    <xf numFmtId="0" fontId="0" fillId="0" borderId="20" xfId="0" applyBorder="1" applyAlignment="1" applyProtection="1">
      <alignment horizontal="centerContinuous"/>
    </xf>
    <xf numFmtId="0" fontId="0" fillId="0" borderId="21" xfId="0" applyBorder="1" applyAlignment="1" applyProtection="1">
      <alignment horizontal="centerContinuous"/>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3" borderId="26" xfId="0"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wrapText="1"/>
    </xf>
    <xf numFmtId="0" fontId="11" fillId="3" borderId="23" xfId="0"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0" fontId="1" fillId="3" borderId="25" xfId="0" applyFont="1" applyFill="1" applyBorder="1" applyAlignment="1" applyProtection="1">
      <alignment horizontal="center" vertical="center" wrapText="1"/>
    </xf>
    <xf numFmtId="0" fontId="0" fillId="0" borderId="0" xfId="0" applyAlignment="1" applyProtection="1">
      <alignment vertical="center"/>
    </xf>
    <xf numFmtId="164" fontId="0" fillId="0" borderId="27" xfId="0" applyNumberFormat="1" applyBorder="1" applyAlignment="1" applyProtection="1">
      <alignment horizontal="center" vertical="top"/>
    </xf>
    <xf numFmtId="3" fontId="0" fillId="0" borderId="28" xfId="0" applyNumberFormat="1" applyBorder="1" applyAlignment="1" applyProtection="1">
      <alignment horizontal="center" vertical="top"/>
    </xf>
    <xf numFmtId="3" fontId="0" fillId="0" borderId="29" xfId="0" applyNumberFormat="1" applyBorder="1" applyAlignment="1" applyProtection="1">
      <alignment horizontal="center" vertical="top"/>
    </xf>
    <xf numFmtId="0" fontId="8" fillId="0" borderId="0" xfId="0" applyFont="1" applyFill="1" applyBorder="1" applyAlignment="1" applyProtection="1">
      <alignment horizontal="left"/>
    </xf>
    <xf numFmtId="0" fontId="8" fillId="0" borderId="0" xfId="0" applyFont="1" applyFill="1" applyBorder="1" applyAlignment="1" applyProtection="1">
      <alignment horizontal="center"/>
    </xf>
    <xf numFmtId="164" fontId="8" fillId="0" borderId="0" xfId="0" applyNumberFormat="1" applyFont="1" applyFill="1" applyBorder="1" applyProtection="1"/>
    <xf numFmtId="164" fontId="2" fillId="0" borderId="0" xfId="0" applyNumberFormat="1" applyFont="1" applyFill="1" applyBorder="1" applyAlignment="1" applyProtection="1">
      <alignment horizontal="center"/>
    </xf>
    <xf numFmtId="0" fontId="0" fillId="0" borderId="0" xfId="0" applyFill="1" applyProtection="1"/>
    <xf numFmtId="164" fontId="0" fillId="0" borderId="0" xfId="0" applyNumberFormat="1" applyFill="1" applyBorder="1" applyAlignment="1" applyProtection="1">
      <alignment horizontal="center"/>
    </xf>
    <xf numFmtId="164" fontId="7" fillId="0" borderId="0" xfId="0" applyNumberFormat="1" applyFont="1" applyFill="1" applyBorder="1" applyAlignment="1" applyProtection="1">
      <alignment horizontal="center"/>
    </xf>
    <xf numFmtId="0" fontId="0" fillId="0" borderId="0" xfId="0" applyAlignment="1" applyProtection="1"/>
    <xf numFmtId="164" fontId="13" fillId="0" borderId="0" xfId="0" applyNumberFormat="1" applyFont="1" applyFill="1" applyBorder="1" applyAlignment="1" applyProtection="1">
      <alignment horizontal="center"/>
    </xf>
    <xf numFmtId="3" fontId="0" fillId="0" borderId="0" xfId="0" applyNumberFormat="1" applyBorder="1" applyAlignment="1" applyProtection="1">
      <alignment horizontal="center" vertical="top"/>
    </xf>
    <xf numFmtId="164" fontId="7" fillId="0" borderId="0" xfId="0" applyNumberFormat="1" applyFont="1" applyFill="1" applyBorder="1" applyAlignment="1" applyProtection="1">
      <alignment horizontal="center" vertical="top"/>
    </xf>
    <xf numFmtId="164" fontId="2" fillId="0" borderId="0" xfId="0" applyNumberFormat="1" applyFont="1" applyFill="1" applyBorder="1" applyAlignment="1" applyProtection="1">
      <alignment horizontal="right"/>
    </xf>
    <xf numFmtId="164" fontId="0" fillId="0" borderId="0" xfId="0" applyNumberFormat="1" applyFill="1" applyBorder="1" applyAlignment="1" applyProtection="1">
      <alignment horizontal="right"/>
    </xf>
    <xf numFmtId="6" fontId="7" fillId="0" borderId="0" xfId="0" applyNumberFormat="1" applyFont="1" applyFill="1" applyBorder="1" applyAlignment="1" applyProtection="1">
      <alignment horizontal="center"/>
    </xf>
    <xf numFmtId="164" fontId="12" fillId="0" borderId="0" xfId="0" applyNumberFormat="1" applyFont="1" applyFill="1" applyBorder="1" applyAlignment="1" applyProtection="1">
      <alignment horizontal="center"/>
    </xf>
    <xf numFmtId="0" fontId="2" fillId="0" borderId="20" xfId="0" applyFont="1" applyBorder="1" applyAlignment="1" applyProtection="1">
      <alignment horizontal="centerContinuous"/>
    </xf>
    <xf numFmtId="0" fontId="1" fillId="4" borderId="30" xfId="0" applyFont="1" applyFill="1" applyBorder="1" applyAlignment="1" applyProtection="1">
      <alignment horizontal="center" vertical="center"/>
    </xf>
    <xf numFmtId="0" fontId="1" fillId="4" borderId="31" xfId="0" applyFont="1" applyFill="1" applyBorder="1" applyAlignment="1" applyProtection="1">
      <alignment horizontal="center" vertical="center" wrapText="1"/>
    </xf>
    <xf numFmtId="0" fontId="1" fillId="4" borderId="32" xfId="0" applyFont="1" applyFill="1" applyBorder="1" applyAlignment="1" applyProtection="1">
      <alignment horizontal="centerContinuous" vertical="center" wrapText="1"/>
    </xf>
    <xf numFmtId="0" fontId="1" fillId="4" borderId="33" xfId="0" applyFont="1" applyFill="1" applyBorder="1" applyAlignment="1" applyProtection="1">
      <alignment horizontal="center" vertical="center" wrapText="1"/>
    </xf>
    <xf numFmtId="0" fontId="1" fillId="4" borderId="34" xfId="0" applyFont="1" applyFill="1" applyBorder="1" applyAlignment="1" applyProtection="1">
      <alignment horizontal="center" vertical="center" wrapText="1"/>
    </xf>
    <xf numFmtId="0" fontId="1" fillId="4" borderId="35" xfId="0" applyFont="1" applyFill="1" applyBorder="1" applyAlignment="1" applyProtection="1">
      <alignment horizontal="center" vertical="center" wrapText="1"/>
    </xf>
    <xf numFmtId="0" fontId="8" fillId="0" borderId="36" xfId="0" applyFont="1" applyFill="1" applyBorder="1" applyAlignment="1" applyProtection="1">
      <alignment horizontal="center" vertical="top" wrapText="1"/>
      <protection locked="0"/>
    </xf>
    <xf numFmtId="0" fontId="8" fillId="0" borderId="37" xfId="0" applyFont="1" applyFill="1" applyBorder="1" applyAlignment="1" applyProtection="1">
      <alignment horizontal="center" vertical="top"/>
      <protection locked="0"/>
    </xf>
    <xf numFmtId="0" fontId="8" fillId="0" borderId="7" xfId="0" applyFont="1" applyFill="1" applyBorder="1" applyAlignment="1" applyProtection="1">
      <alignment horizontal="center" vertical="top"/>
      <protection locked="0"/>
    </xf>
    <xf numFmtId="164" fontId="8" fillId="0" borderId="7" xfId="0" applyNumberFormat="1" applyFont="1" applyFill="1" applyBorder="1" applyAlignment="1" applyProtection="1">
      <alignment vertical="top"/>
      <protection locked="0"/>
    </xf>
    <xf numFmtId="164" fontId="8" fillId="0" borderId="7" xfId="0" applyNumberFormat="1" applyFont="1" applyFill="1" applyBorder="1" applyAlignment="1" applyProtection="1">
      <alignment horizontal="center" vertical="top"/>
      <protection locked="0"/>
    </xf>
    <xf numFmtId="1" fontId="8" fillId="0" borderId="7" xfId="0" applyNumberFormat="1" applyFont="1" applyFill="1" applyBorder="1" applyAlignment="1" applyProtection="1">
      <alignment horizontal="center" vertical="top"/>
      <protection locked="0"/>
    </xf>
    <xf numFmtId="1" fontId="8" fillId="0" borderId="9" xfId="0" applyNumberFormat="1" applyFont="1" applyFill="1" applyBorder="1" applyAlignment="1" applyProtection="1">
      <alignment horizontal="center" vertical="top"/>
      <protection locked="0"/>
    </xf>
    <xf numFmtId="0" fontId="8" fillId="0" borderId="38" xfId="0" applyFont="1" applyFill="1" applyBorder="1" applyAlignment="1" applyProtection="1">
      <alignment horizontal="center" vertical="top" wrapText="1"/>
      <protection locked="0"/>
    </xf>
    <xf numFmtId="0" fontId="8" fillId="0" borderId="11" xfId="0" applyFont="1" applyFill="1" applyBorder="1" applyAlignment="1" applyProtection="1">
      <alignment horizontal="center" vertical="top"/>
      <protection locked="0"/>
    </xf>
    <xf numFmtId="164" fontId="8" fillId="0" borderId="11" xfId="0" applyNumberFormat="1" applyFont="1" applyFill="1" applyBorder="1" applyAlignment="1" applyProtection="1">
      <alignment vertical="top"/>
      <protection locked="0"/>
    </xf>
    <xf numFmtId="1" fontId="8" fillId="0" borderId="11" xfId="0" applyNumberFormat="1" applyFont="1" applyFill="1" applyBorder="1" applyAlignment="1" applyProtection="1">
      <alignment horizontal="center" vertical="top"/>
      <protection locked="0"/>
    </xf>
    <xf numFmtId="1" fontId="8" fillId="0" borderId="13" xfId="0" applyNumberFormat="1" applyFont="1" applyFill="1" applyBorder="1" applyAlignment="1" applyProtection="1">
      <alignment horizontal="center" vertical="top"/>
      <protection locked="0"/>
    </xf>
    <xf numFmtId="0" fontId="8" fillId="0" borderId="39" xfId="0" applyFont="1" applyFill="1" applyBorder="1" applyAlignment="1" applyProtection="1">
      <alignment horizontal="center" vertical="top" wrapText="1"/>
      <protection locked="0"/>
    </xf>
    <xf numFmtId="0" fontId="8" fillId="0" borderId="15" xfId="0" applyFont="1" applyFill="1" applyBorder="1" applyAlignment="1" applyProtection="1">
      <alignment horizontal="center" vertical="top"/>
      <protection locked="0"/>
    </xf>
    <xf numFmtId="0" fontId="8" fillId="0" borderId="34" xfId="0" applyFont="1" applyFill="1" applyBorder="1" applyAlignment="1" applyProtection="1">
      <alignment horizontal="center" vertical="top"/>
      <protection locked="0"/>
    </xf>
    <xf numFmtId="164" fontId="8" fillId="0" borderId="15" xfId="0" applyNumberFormat="1" applyFont="1" applyFill="1" applyBorder="1" applyAlignment="1" applyProtection="1">
      <alignment vertical="top"/>
      <protection locked="0"/>
    </xf>
    <xf numFmtId="164" fontId="8" fillId="0" borderId="34" xfId="0" applyNumberFormat="1" applyFont="1" applyFill="1" applyBorder="1" applyAlignment="1" applyProtection="1">
      <alignment horizontal="center" vertical="top"/>
      <protection locked="0"/>
    </xf>
    <xf numFmtId="1" fontId="8" fillId="0" borderId="15" xfId="0" applyNumberFormat="1" applyFont="1" applyFill="1" applyBorder="1" applyAlignment="1" applyProtection="1">
      <alignment horizontal="center" vertical="top"/>
      <protection locked="0"/>
    </xf>
    <xf numFmtId="1" fontId="8" fillId="0" borderId="17" xfId="0" applyNumberFormat="1" applyFont="1" applyFill="1" applyBorder="1" applyAlignment="1" applyProtection="1">
      <alignment horizontal="center" vertical="top"/>
      <protection locked="0"/>
    </xf>
    <xf numFmtId="0" fontId="8"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top"/>
    </xf>
    <xf numFmtId="164" fontId="8" fillId="0" borderId="0" xfId="0" applyNumberFormat="1" applyFont="1" applyFill="1" applyBorder="1" applyAlignment="1" applyProtection="1">
      <alignment vertical="top"/>
    </xf>
    <xf numFmtId="164" fontId="8" fillId="0" borderId="0" xfId="0" applyNumberFormat="1" applyFont="1" applyFill="1" applyBorder="1" applyAlignment="1" applyProtection="1">
      <alignment horizontal="center" vertical="top"/>
    </xf>
    <xf numFmtId="1" fontId="8" fillId="0" borderId="0" xfId="0" applyNumberFormat="1" applyFont="1" applyFill="1" applyBorder="1" applyAlignment="1" applyProtection="1">
      <alignment horizontal="center" vertical="top"/>
    </xf>
    <xf numFmtId="164" fontId="7" fillId="0" borderId="0" xfId="0" applyNumberFormat="1" applyFont="1" applyFill="1" applyBorder="1" applyAlignment="1" applyProtection="1">
      <alignment horizontal="center"/>
      <protection locked="0"/>
    </xf>
    <xf numFmtId="164" fontId="7" fillId="0" borderId="40" xfId="0" applyNumberFormat="1" applyFont="1" applyFill="1" applyBorder="1" applyAlignment="1" applyProtection="1">
      <alignment horizontal="center"/>
      <protection locked="0"/>
    </xf>
    <xf numFmtId="0" fontId="0" fillId="0" borderId="0" xfId="0" applyBorder="1"/>
    <xf numFmtId="0" fontId="9" fillId="5" borderId="26" xfId="0" applyFont="1" applyFill="1" applyBorder="1" applyAlignment="1" applyProtection="1">
      <alignment horizontal="centerContinuous" vertical="center" wrapText="1"/>
    </xf>
    <xf numFmtId="0" fontId="5" fillId="5" borderId="23" xfId="0" applyFont="1" applyFill="1" applyBorder="1" applyAlignment="1" applyProtection="1">
      <alignment horizontal="centerContinuous" wrapText="1"/>
    </xf>
    <xf numFmtId="0" fontId="5" fillId="5" borderId="25" xfId="0" applyFont="1" applyFill="1" applyBorder="1" applyAlignment="1" applyProtection="1">
      <alignment horizontal="centerContinuous" wrapText="1"/>
    </xf>
    <xf numFmtId="0" fontId="4" fillId="0" borderId="5" xfId="0" applyFont="1" applyBorder="1" applyAlignment="1" applyProtection="1">
      <alignment horizontal="center"/>
    </xf>
    <xf numFmtId="0" fontId="6" fillId="0" borderId="5" xfId="0" applyFont="1" applyBorder="1" applyAlignment="1" applyProtection="1">
      <alignment horizontal="center"/>
    </xf>
    <xf numFmtId="0" fontId="3" fillId="0" borderId="3" xfId="0" applyFont="1" applyBorder="1" applyAlignment="1" applyProtection="1">
      <alignment vertical="center"/>
    </xf>
    <xf numFmtId="10" fontId="3" fillId="0" borderId="3" xfId="0" applyNumberFormat="1" applyFont="1" applyBorder="1" applyAlignment="1" applyProtection="1">
      <alignment horizontal="center" vertical="center"/>
    </xf>
    <xf numFmtId="0" fontId="3" fillId="0" borderId="28" xfId="0" applyFont="1" applyBorder="1" applyAlignment="1" applyProtection="1">
      <alignment vertical="center"/>
    </xf>
    <xf numFmtId="164" fontId="3" fillId="0" borderId="11" xfId="0" applyNumberFormat="1" applyFont="1" applyBorder="1" applyAlignment="1" applyProtection="1">
      <alignment horizontal="center" vertical="center"/>
    </xf>
    <xf numFmtId="164" fontId="3" fillId="0" borderId="13" xfId="0" applyNumberFormat="1" applyFont="1" applyBorder="1" applyAlignment="1" applyProtection="1">
      <alignment horizontal="center" vertical="center"/>
    </xf>
    <xf numFmtId="0" fontId="3" fillId="0" borderId="1" xfId="0" applyFont="1" applyBorder="1" applyAlignment="1" applyProtection="1">
      <alignment vertical="center"/>
    </xf>
    <xf numFmtId="10" fontId="3" fillId="0" borderId="1" xfId="0" applyNumberFormat="1" applyFont="1" applyBorder="1" applyAlignment="1" applyProtection="1">
      <alignment horizontal="center" vertical="center"/>
    </xf>
    <xf numFmtId="0" fontId="3" fillId="0" borderId="29" xfId="0" applyFont="1" applyBorder="1" applyAlignment="1" applyProtection="1">
      <alignment vertical="center"/>
    </xf>
    <xf numFmtId="164" fontId="3" fillId="0" borderId="15" xfId="0" applyNumberFormat="1" applyFont="1" applyBorder="1" applyAlignment="1" applyProtection="1">
      <alignment horizontal="center" vertical="center"/>
    </xf>
    <xf numFmtId="164" fontId="3" fillId="0" borderId="17" xfId="0" applyNumberFormat="1" applyFont="1" applyBorder="1" applyAlignment="1" applyProtection="1">
      <alignment horizontal="center" vertical="center"/>
    </xf>
    <xf numFmtId="0" fontId="3" fillId="0" borderId="0" xfId="0" applyFont="1" applyBorder="1" applyAlignment="1" applyProtection="1">
      <alignment vertical="center"/>
    </xf>
    <xf numFmtId="10" fontId="3" fillId="0" borderId="0" xfId="0" applyNumberFormat="1" applyFont="1" applyBorder="1" applyAlignment="1" applyProtection="1">
      <alignment horizontal="center" vertical="center"/>
    </xf>
    <xf numFmtId="6" fontId="10" fillId="0" borderId="0" xfId="0" applyNumberFormat="1" applyFont="1" applyBorder="1" applyAlignment="1" applyProtection="1">
      <alignment horizontal="center" vertical="top"/>
    </xf>
    <xf numFmtId="0" fontId="3" fillId="0" borderId="2" xfId="0" applyFont="1" applyBorder="1" applyAlignment="1" applyProtection="1">
      <alignment vertical="center"/>
    </xf>
    <xf numFmtId="0" fontId="3" fillId="0" borderId="0" xfId="0" applyFont="1" applyFill="1" applyBorder="1" applyAlignment="1" applyProtection="1">
      <alignment vertical="center"/>
    </xf>
    <xf numFmtId="0" fontId="3" fillId="0" borderId="27" xfId="0" applyFont="1" applyBorder="1" applyAlignment="1" applyProtection="1">
      <alignment vertical="center"/>
    </xf>
    <xf numFmtId="164" fontId="3" fillId="0" borderId="1" xfId="0" applyNumberFormat="1" applyFont="1" applyFill="1" applyBorder="1" applyAlignment="1" applyProtection="1">
      <alignment horizontal="center" vertical="center"/>
    </xf>
    <xf numFmtId="0" fontId="8" fillId="0" borderId="41" xfId="0" applyFont="1" applyBorder="1" applyAlignment="1" applyProtection="1">
      <alignment horizontal="centerContinuous"/>
    </xf>
    <xf numFmtId="0" fontId="14" fillId="0" borderId="41" xfId="0" applyFont="1" applyBorder="1" applyAlignment="1" applyProtection="1">
      <alignment horizontal="centerContinuous"/>
    </xf>
    <xf numFmtId="0" fontId="15" fillId="0" borderId="0" xfId="0" applyFont="1" applyFill="1" applyBorder="1" applyAlignment="1" applyProtection="1">
      <alignment horizontal="left" vertical="top"/>
    </xf>
    <xf numFmtId="0" fontId="16" fillId="0" borderId="42" xfId="0" applyFont="1" applyBorder="1" applyAlignment="1" applyProtection="1">
      <alignment horizontal="centerContinuous"/>
    </xf>
    <xf numFmtId="0" fontId="9" fillId="5" borderId="42" xfId="0" applyFont="1" applyFill="1" applyBorder="1" applyAlignment="1" applyProtection="1">
      <alignment horizontal="center" wrapText="1"/>
    </xf>
    <xf numFmtId="0" fontId="9" fillId="5" borderId="41" xfId="0" applyFont="1" applyFill="1" applyBorder="1" applyAlignment="1" applyProtection="1">
      <alignment horizontal="center" wrapText="1"/>
    </xf>
    <xf numFmtId="0" fontId="9" fillId="5" borderId="18" xfId="0" applyFont="1" applyFill="1" applyBorder="1" applyAlignment="1" applyProtection="1">
      <alignment horizontal="center" wrapText="1"/>
    </xf>
    <xf numFmtId="0" fontId="2" fillId="0" borderId="42" xfId="0" applyFont="1" applyBorder="1" applyAlignment="1">
      <alignment horizontal="center"/>
    </xf>
    <xf numFmtId="0" fontId="2" fillId="0" borderId="41" xfId="0" applyFont="1" applyBorder="1" applyAlignment="1">
      <alignment horizontal="center"/>
    </xf>
    <xf numFmtId="0" fontId="2" fillId="0" borderId="18"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428625</xdr:colOff>
          <xdr:row>0</xdr:row>
          <xdr:rowOff>0</xdr:rowOff>
        </xdr:from>
        <xdr:to>
          <xdr:col>4</xdr:col>
          <xdr:colOff>276225</xdr:colOff>
          <xdr:row>1</xdr:row>
          <xdr:rowOff>9525</xdr:rowOff>
        </xdr:to>
        <xdr:sp macro="" textlink="">
          <xdr:nvSpPr>
            <xdr:cNvPr id="5156" name="TextBox4" hidden="1">
              <a:extLst>
                <a:ext uri="{63B3BB69-23CF-44E3-9099-C40C66FF867C}">
                  <a14:compatExt spid="_x0000_s5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0</xdr:row>
          <xdr:rowOff>0</xdr:rowOff>
        </xdr:from>
        <xdr:to>
          <xdr:col>4</xdr:col>
          <xdr:colOff>285750</xdr:colOff>
          <xdr:row>1</xdr:row>
          <xdr:rowOff>9525</xdr:rowOff>
        </xdr:to>
        <xdr:sp macro="" textlink="">
          <xdr:nvSpPr>
            <xdr:cNvPr id="5157" name="TextBox5" hidden="1">
              <a:extLst>
                <a:ext uri="{63B3BB69-23CF-44E3-9099-C40C66FF867C}">
                  <a14:compatExt spid="_x0000_s5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90160</xdr:colOff>
      <xdr:row>0</xdr:row>
      <xdr:rowOff>66675</xdr:rowOff>
    </xdr:from>
    <xdr:to>
      <xdr:col>14</xdr:col>
      <xdr:colOff>468615</xdr:colOff>
      <xdr:row>21</xdr:row>
      <xdr:rowOff>28575</xdr:rowOff>
    </xdr:to>
    <xdr:sp macro="" textlink="">
      <xdr:nvSpPr>
        <xdr:cNvPr id="1026" name="Text Box 2"/>
        <xdr:cNvSpPr txBox="1">
          <a:spLocks noChangeArrowheads="1"/>
        </xdr:cNvSpPr>
      </xdr:nvSpPr>
      <xdr:spPr bwMode="auto">
        <a:xfrm>
          <a:off x="95250" y="66675"/>
          <a:ext cx="6972300" cy="5172075"/>
        </a:xfrm>
        <a:prstGeom prst="rect">
          <a:avLst/>
        </a:prstGeom>
        <a:solidFill>
          <a:srgbClr val="FFFFCC"/>
        </a:solidFill>
        <a:ln w="12700">
          <a:solidFill>
            <a:srgbClr val="000000"/>
          </a:solidFill>
          <a:miter lim="800000"/>
          <a:headEnd/>
          <a:tailEnd/>
        </a:ln>
        <a:effectLst>
          <a:outerShdw dist="35921" dir="2700000" algn="ctr" rotWithShape="0">
            <a:srgbClr val="808080"/>
          </a:outerShdw>
        </a:effectLst>
      </xdr:spPr>
      <xdr:txBody>
        <a:bodyPr vertOverflow="clip" wrap="square" lIns="91440" tIns="45720" rIns="91440" bIns="45720" anchor="t" upright="1"/>
        <a:lstStyle/>
        <a:p>
          <a:pPr algn="l" rtl="0">
            <a:defRPr sz="1000"/>
          </a:pPr>
          <a:r>
            <a:rPr lang="en-US" sz="1000" b="1" i="0" u="none" strike="noStrike" baseline="0">
              <a:solidFill>
                <a:srgbClr val="000000"/>
              </a:solidFill>
              <a:latin typeface="Times New Roman"/>
              <a:cs typeface="Times New Roman"/>
            </a:rPr>
            <a:t>INSTRUCTIONS</a:t>
          </a: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(All data entry is on the "PositionCalculator" sheet, You only need to enter data under items one through six and at the bottom of the sheet (to array the totals by GF and NGF).  </a:t>
          </a:r>
          <a:r>
            <a:rPr lang="en-US" sz="1000" b="1" i="0" u="none" strike="noStrike" baseline="0">
              <a:solidFill>
                <a:srgbClr val="000000"/>
              </a:solidFill>
              <a:latin typeface="Times New Roman"/>
              <a:cs typeface="Times New Roman"/>
            </a:rPr>
            <a:t>Do not change any formulas on the sheet, or the costs will not be calculated correctly</a:t>
          </a:r>
          <a:r>
            <a:rPr lang="en-US" sz="1000" b="0" i="0" u="none" strike="noStrike" baseline="0">
              <a:solidFill>
                <a:srgbClr val="000000"/>
              </a:solidFill>
              <a:latin typeface="Times New Roman"/>
              <a:cs typeface="Times New Roman"/>
            </a:rPr>
            <a:t>.  You may delete empty rows if you do not need them.  In addition, you may insert additional rows, however, you must copy the formulas into the newly inserted rows in order to ensure that the costs are calcualted correctly.</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Times New Roman"/>
              <a:cs typeface="Times New Roman"/>
            </a:rPr>
            <a:t>Step 1:</a:t>
          </a:r>
          <a:r>
            <a:rPr lang="en-US" sz="1000" b="0" i="0" u="none" strike="noStrike" baseline="0">
              <a:solidFill>
                <a:srgbClr val="000000"/>
              </a:solidFill>
              <a:latin typeface="Times New Roman"/>
              <a:cs typeface="Times New Roman"/>
            </a:rPr>
            <a:t> For each position, enter a position title or other descriptive info.</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Times New Roman"/>
              <a:cs typeface="Times New Roman"/>
            </a:rPr>
            <a:t>Step 2: </a:t>
          </a:r>
          <a:r>
            <a:rPr lang="en-US" sz="1000" b="0" i="0" u="none" strike="noStrike" baseline="0">
              <a:solidFill>
                <a:srgbClr val="000000"/>
              </a:solidFill>
              <a:latin typeface="Times New Roman"/>
              <a:cs typeface="Times New Roman"/>
            </a:rPr>
            <a:t>Select the retirement type for each position. (Regular VRS, VaLORS, SPORS, judges retirement, or defined contribution.)</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Times New Roman"/>
              <a:cs typeface="Times New Roman"/>
            </a:rPr>
            <a:t>Step 3:</a:t>
          </a:r>
          <a:r>
            <a:rPr lang="en-US" sz="1000" b="0" i="0" u="none" strike="noStrike" baseline="0">
              <a:solidFill>
                <a:srgbClr val="000000"/>
              </a:solidFill>
              <a:latin typeface="Times New Roman"/>
              <a:cs typeface="Times New Roman"/>
            </a:rPr>
            <a:t>  Indicate whether each individual/position participates in the deferred comp match program (Yes/No option).</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Times New Roman"/>
              <a:cs typeface="Times New Roman"/>
            </a:rPr>
            <a:t>Step 4:</a:t>
          </a:r>
          <a:r>
            <a:rPr lang="en-US" sz="1000" b="0" i="0" u="none" strike="noStrike" baseline="0">
              <a:solidFill>
                <a:srgbClr val="000000"/>
              </a:solidFill>
              <a:latin typeface="Times New Roman"/>
              <a:cs typeface="Times New Roman"/>
            </a:rPr>
            <a:t>  Enter the annual salary for each position.</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Times New Roman"/>
              <a:cs typeface="Times New Roman"/>
            </a:rPr>
            <a:t>Step 5: </a:t>
          </a:r>
          <a:r>
            <a:rPr lang="en-US" sz="1000" b="0" i="0" u="none" strike="noStrike" baseline="0">
              <a:solidFill>
                <a:srgbClr val="000000"/>
              </a:solidFill>
              <a:latin typeface="Times New Roman"/>
              <a:cs typeface="Times New Roman"/>
            </a:rPr>
            <a:t> Select a health premium.  The statewide average, or the actual employer premium for single, employee plus one, and family coverage can be selected.  </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Times New Roman"/>
              <a:cs typeface="Times New Roman"/>
            </a:rPr>
            <a:t>Step 6:</a:t>
          </a:r>
          <a:r>
            <a:rPr lang="en-US" sz="1000" b="0" i="0" u="none" strike="noStrike" baseline="0">
              <a:solidFill>
                <a:srgbClr val="000000"/>
              </a:solidFill>
              <a:latin typeface="Times New Roman"/>
              <a:cs typeface="Times New Roman"/>
            </a:rPr>
            <a:t>  Enter the number of pay periods of  funding for each fiscal year, Year 1 being the first fiscal year of the biennium and Year 2 as the second .  </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1" i="0" u="none" strike="noStrike" baseline="0">
              <a:solidFill>
                <a:srgbClr val="000000"/>
              </a:solidFill>
              <a:latin typeface="Times New Roman"/>
              <a:cs typeface="Times New Roman"/>
            </a:rPr>
            <a:t>Step 7: </a:t>
          </a:r>
          <a:r>
            <a:rPr lang="en-US" sz="1000" b="0" i="0" u="none" strike="noStrike" baseline="0">
              <a:solidFill>
                <a:srgbClr val="000000"/>
              </a:solidFill>
              <a:latin typeface="Times New Roman"/>
              <a:cs typeface="Times New Roman"/>
            </a:rPr>
            <a:t>For each year, identify the general fund and nongeneral fund share for the totals at the bottom of the spreadsheet.  Include these amounts along with the total autorized positions you are requesting in item 16 of the Form NJ Word document for this amendment.</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-No further data entry is required.  The cost of the positions will be calculated based upon the data you entered.  Scroll to the right of the "PositionCalculator" sheet to see the calculated cost.    Look at the "BenefitRates" sheet to see the fringe rates used.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Y59"/>
  <sheetViews>
    <sheetView showGridLines="0" tabSelected="1" defaultGridColor="0" colorId="32" zoomScaleNormal="100" workbookViewId="0">
      <pane xSplit="1" ySplit="3" topLeftCell="B4" activePane="bottomRight" state="frozen"/>
      <selection pane="topRight" activeCell="B1" sqref="B1"/>
      <selection pane="bottomLeft" activeCell="A8" sqref="A8"/>
      <selection pane="bottomRight" activeCell="A4" sqref="A4"/>
    </sheetView>
  </sheetViews>
  <sheetFormatPr defaultColWidth="9.35546875" defaultRowHeight="13.15" x14ac:dyDescent="0.4"/>
  <cols>
    <col min="1" max="1" width="22.85546875" style="22" customWidth="1"/>
    <col min="2" max="2" width="16.85546875" style="22" customWidth="1"/>
    <col min="3" max="3" width="11.85546875" style="22" customWidth="1"/>
    <col min="4" max="4" width="13.5" style="22" customWidth="1"/>
    <col min="5" max="5" width="20.140625" style="22" customWidth="1"/>
    <col min="6" max="6" width="9" style="22" customWidth="1"/>
    <col min="7" max="7" width="8.85546875" style="22" customWidth="1"/>
    <col min="8" max="8" width="12.640625" style="22" customWidth="1"/>
    <col min="9" max="9" width="11.5" style="22" bestFit="1" customWidth="1"/>
    <col min="10" max="10" width="9.85546875" style="22" bestFit="1" customWidth="1"/>
    <col min="11" max="11" width="10.5" style="22" bestFit="1" customWidth="1"/>
    <col min="12" max="12" width="10" style="22" bestFit="1" customWidth="1"/>
    <col min="13" max="14" width="9.85546875" style="22" bestFit="1" customWidth="1"/>
    <col min="15" max="15" width="12.140625" style="22" bestFit="1" customWidth="1"/>
    <col min="16" max="16" width="14" style="22" customWidth="1"/>
    <col min="17" max="17" width="12.640625" style="22" customWidth="1"/>
    <col min="18" max="18" width="11.5" style="22" bestFit="1" customWidth="1"/>
    <col min="19" max="19" width="9.85546875" style="22" bestFit="1" customWidth="1"/>
    <col min="20" max="20" width="10.5" style="22" bestFit="1" customWidth="1"/>
    <col min="21" max="21" width="10.640625" style="22" bestFit="1" customWidth="1"/>
    <col min="22" max="23" width="9.85546875" style="22" bestFit="1" customWidth="1"/>
    <col min="24" max="24" width="12.140625" style="22" bestFit="1" customWidth="1"/>
    <col min="25" max="25" width="13.35546875" style="22" bestFit="1" customWidth="1"/>
    <col min="26" max="16384" width="9.35546875" style="22"/>
  </cols>
  <sheetData>
    <row r="1" spans="1:25" ht="15" customHeight="1" thickBot="1" x14ac:dyDescent="0.45">
      <c r="A1" s="117" t="s">
        <v>59</v>
      </c>
      <c r="D1" s="23"/>
      <c r="I1" s="24"/>
      <c r="K1" s="25"/>
    </row>
    <row r="2" spans="1:25" ht="14.25" customHeight="1" thickBot="1" x14ac:dyDescent="0.45">
      <c r="A2" s="118" t="s">
        <v>36</v>
      </c>
      <c r="B2" s="115"/>
      <c r="C2" s="116"/>
      <c r="D2" s="116"/>
      <c r="E2" s="116"/>
      <c r="F2" s="116"/>
      <c r="G2" s="26"/>
      <c r="H2" s="59" t="s">
        <v>57</v>
      </c>
      <c r="I2" s="28"/>
      <c r="J2" s="29"/>
      <c r="K2" s="29"/>
      <c r="L2" s="29"/>
      <c r="M2" s="29"/>
      <c r="N2" s="29"/>
      <c r="O2" s="29"/>
      <c r="P2" s="30"/>
      <c r="Q2" s="27" t="s">
        <v>58</v>
      </c>
      <c r="R2" s="29"/>
      <c r="S2" s="29"/>
      <c r="T2" s="29"/>
      <c r="U2" s="29"/>
      <c r="V2" s="29"/>
      <c r="W2" s="29"/>
      <c r="X2" s="29"/>
      <c r="Y2" s="30"/>
    </row>
    <row r="3" spans="1:25" s="40" customFormat="1" ht="51.4" thickBot="1" x14ac:dyDescent="0.45">
      <c r="A3" s="60" t="s">
        <v>34</v>
      </c>
      <c r="B3" s="61" t="s">
        <v>30</v>
      </c>
      <c r="C3" s="62" t="s">
        <v>31</v>
      </c>
      <c r="D3" s="63" t="s">
        <v>32</v>
      </c>
      <c r="E3" s="64" t="s">
        <v>33</v>
      </c>
      <c r="F3" s="64" t="s">
        <v>63</v>
      </c>
      <c r="G3" s="65" t="s">
        <v>64</v>
      </c>
      <c r="H3" s="31" t="s">
        <v>53</v>
      </c>
      <c r="I3" s="32" t="s">
        <v>44</v>
      </c>
      <c r="J3" s="32" t="s">
        <v>40</v>
      </c>
      <c r="K3" s="32" t="s">
        <v>39</v>
      </c>
      <c r="L3" s="32" t="s">
        <v>41</v>
      </c>
      <c r="M3" s="32" t="s">
        <v>42</v>
      </c>
      <c r="N3" s="32" t="s">
        <v>43</v>
      </c>
      <c r="O3" s="33" t="s">
        <v>45</v>
      </c>
      <c r="P3" s="34" t="s">
        <v>54</v>
      </c>
      <c r="Q3" s="35" t="s">
        <v>56</v>
      </c>
      <c r="R3" s="36" t="s">
        <v>44</v>
      </c>
      <c r="S3" s="37" t="s">
        <v>40</v>
      </c>
      <c r="T3" s="36" t="s">
        <v>39</v>
      </c>
      <c r="U3" s="36" t="s">
        <v>41</v>
      </c>
      <c r="V3" s="36" t="s">
        <v>42</v>
      </c>
      <c r="W3" s="36" t="s">
        <v>43</v>
      </c>
      <c r="X3" s="38" t="s">
        <v>45</v>
      </c>
      <c r="Y3" s="39" t="s">
        <v>55</v>
      </c>
    </row>
    <row r="4" spans="1:25" ht="13.5" customHeight="1" x14ac:dyDescent="0.4">
      <c r="A4" s="66" t="s">
        <v>46</v>
      </c>
      <c r="B4" s="67" t="s">
        <v>8</v>
      </c>
      <c r="C4" s="68" t="s">
        <v>17</v>
      </c>
      <c r="D4" s="69">
        <v>40959</v>
      </c>
      <c r="E4" s="70" t="s">
        <v>28</v>
      </c>
      <c r="F4" s="71">
        <v>18</v>
      </c>
      <c r="G4" s="72">
        <v>24</v>
      </c>
      <c r="H4" s="9">
        <f>IF(D4&gt;0,ROUND((D4/24)*F4,0),0)</f>
        <v>30719</v>
      </c>
      <c r="I4" s="10">
        <f>IF(D4=0,0,IF(B4="Defined Contrib",ROUND(BenefitRates!$C$12*H4,0),IF(B4="Judges",ROUND(BenefitRates!$C$13*H4,0),IF(B4="SPORS",ROUND(BenefitRates!$C$14*H4,0),IF(B4="VaLORS",ROUND(BenefitRates!$C$16*H4,0),ROUND(BenefitRates!$C$5*H4,0))))))</f>
        <v>4144</v>
      </c>
      <c r="J4" s="10">
        <f>IF(H4&lt;BenefitRates!$C$8,ROUND((H4*BenefitRates!$C$7)+(H4*BenefitRates!$C$9),0),ROUND((BenefitRates!$C$7*BenefitRates!$C$8)+(H4*BenefitRates!$C$9),0))</f>
        <v>2350</v>
      </c>
      <c r="K4" s="10">
        <f>IF(H4=0,0,ROUND(H4*BenefitRates!$C$6,0))</f>
        <v>402</v>
      </c>
      <c r="L4" s="11">
        <f>IF(D4=0,0,IF(E4="Single Coverage",ROUND((BenefitRates!$G$5/24)*F4,0),IF(E4="Employee + One",ROUND((BenefitRates!$G$6/24)*F4,0),IF(E4="Family Coverage",ROUND((BenefitRates!$G$7/24)*F4,0),0))))</f>
        <v>5355</v>
      </c>
      <c r="M4" s="10">
        <f>IF(H4=0,0,ROUND(H4*BenefitRates!$C$10,0))</f>
        <v>362</v>
      </c>
      <c r="N4" s="10">
        <f>IF(H4=0,0, IF(B4="Judges",0,IF(B4="SPORS",ROUND(BenefitRates!$C$15*H4,0),IF(B4="VaLORS",ROUND(BenefitRates!$C$17*H4,0),ROUND(BenefitRates!$C$11*H4,0)))))</f>
        <v>203</v>
      </c>
      <c r="O4" s="12">
        <f t="shared" ref="O4:O40" si="0">IF(C4="Yes",20*F4,0)</f>
        <v>360</v>
      </c>
      <c r="P4" s="13">
        <f>SUM(H4:O4)</f>
        <v>43895</v>
      </c>
      <c r="Q4" s="41">
        <f>IF(D4&gt;0,ROUND((D4/24)*G4,0),0)</f>
        <v>40959</v>
      </c>
      <c r="R4" s="10">
        <f>IF(D4=0,0,IF(B4="Defined Contrib",ROUND(BenefitRates!$D$12*Q4,0),IF(B4="Judges",ROUND(BenefitRates!$D$13*Q4,0),IF(B4="SPORS",ROUND(BenefitRates!$D$14*Q4,0),IF(B4="VaLORS",ROUND(BenefitRates!$D$16*Q4,0),ROUND(BenefitRates!$D$5*Q4,0))))))</f>
        <v>5525</v>
      </c>
      <c r="S4" s="10">
        <f>IF(Q4&lt;BenefitRates!$D$8,ROUND((Q4*BenefitRates!$D$7)+(Q4*BenefitRates!$D$9),0),ROUND((BenefitRates!$D$7*BenefitRates!$D$8)+(Q4*BenefitRates!$D$9),0))</f>
        <v>3133</v>
      </c>
      <c r="T4" s="10">
        <f>IF(Q4=0,0,ROUND(Q4*BenefitRates!$D$6,0))</f>
        <v>537</v>
      </c>
      <c r="U4" s="11">
        <f>IF(D4=0,0,IF(E4="Single Coverage",ROUND((BenefitRates!$H$5/24)*G4,0),IF(E4="Employee + One",ROUND((BenefitRates!$H$6/24)*G4,0),IF(E4="Family Coverage",ROUND((BenefitRates!$H$7/24)*G4,0),0))))</f>
        <v>7140</v>
      </c>
      <c r="V4" s="10">
        <f>IF(Q4=0,0,ROUND(Q4*BenefitRates!$D$10,0))</f>
        <v>483</v>
      </c>
      <c r="W4" s="10">
        <f>IF(Q4=0,0,IF(B4="Judges", 0, IF(B4="SPORS",ROUND(BenefitRates!$D$15*Q4,0),IF(B4="VaLORS",ROUND(BenefitRates!$D$17*Q4,0),ROUND(BenefitRates!$D$11*Q4,0)))))</f>
        <v>270</v>
      </c>
      <c r="X4" s="12">
        <f t="shared" ref="X4:X40" si="1">IF(C4="Yes",20*G4,0)</f>
        <v>480</v>
      </c>
      <c r="Y4" s="13">
        <f>SUM(Q4:X4)</f>
        <v>58527</v>
      </c>
    </row>
    <row r="5" spans="1:25" ht="13.5" customHeight="1" x14ac:dyDescent="0.4">
      <c r="A5" s="73" t="s">
        <v>22</v>
      </c>
      <c r="B5" s="74" t="s">
        <v>4</v>
      </c>
      <c r="C5" s="68" t="s">
        <v>18</v>
      </c>
      <c r="D5" s="75">
        <v>38000</v>
      </c>
      <c r="E5" s="70" t="s">
        <v>25</v>
      </c>
      <c r="F5" s="76">
        <v>22</v>
      </c>
      <c r="G5" s="77">
        <v>24</v>
      </c>
      <c r="H5" s="14">
        <f>IF(D5&gt;0,ROUND((D5/24)*F5,0),0)</f>
        <v>34833</v>
      </c>
      <c r="I5" s="15">
        <f>IF(D5=0,0,IF(B5="Defined Contrib",ROUND(BenefitRates!$C$12*H5,0),IF(B5="Judges",ROUND(BenefitRates!$C$13*H5,0),IF(B5="SPORS",ROUND(BenefitRates!$C$14*H5,0),IF(B5="VaLORS",ROUND(BenefitRates!$C$16*H5,0),ROUND(BenefitRates!$C$5*H5,0))))))</f>
        <v>7332</v>
      </c>
      <c r="J5" s="15">
        <f>IF(H5&lt;BenefitRates!$C$8,ROUND((H5*BenefitRates!$C$7)+(H5*BenefitRates!$C$9),0),ROUND((BenefitRates!$C$7*BenefitRates!$C$8)+(H5*BenefitRates!$C$9),0))</f>
        <v>2665</v>
      </c>
      <c r="K5" s="15">
        <f>IF(H5=0,0,ROUND(H5*BenefitRates!$C$6,0))</f>
        <v>456</v>
      </c>
      <c r="L5" s="15">
        <f>IF(D5=0,0,IF(E5="Single Coverage",ROUND((BenefitRates!$G$5/24)*F5,0),IF(E5="Employee + One",ROUND((BenefitRates!$G$6/24)*F5,0),IF(E5="Family Coverage",ROUND((BenefitRates!$G$7/24)*F5,0),0))))</f>
        <v>11726</v>
      </c>
      <c r="M5" s="15">
        <f>IF(H5=0,0,ROUND(H5*BenefitRates!$C$10,0))</f>
        <v>411</v>
      </c>
      <c r="N5" s="15">
        <f>IF(H5=0,0,IF(B5="SPORS",ROUND(BenefitRates!$C$15*H5,0),IF(B5="VaLORS",ROUND(BenefitRates!$C$17*H5,0),ROUND(BenefitRates!$C$11*H5,0))))</f>
        <v>230</v>
      </c>
      <c r="O5" s="16">
        <f t="shared" si="0"/>
        <v>0</v>
      </c>
      <c r="P5" s="17">
        <f t="shared" ref="P5:P40" si="2">SUM(H5:O5)</f>
        <v>57653</v>
      </c>
      <c r="Q5" s="42">
        <f>IF(D5&gt;0,ROUND((D5/24)*G5,0),0)</f>
        <v>38000</v>
      </c>
      <c r="R5" s="15">
        <f>IF(D5=0,0,IF(B5="Defined Contrib",ROUND(BenefitRates!$D$12*Q5,0),IF(B5="Judges",ROUND(BenefitRates!$D$13*Q5,0),IF(B5="SPORS",ROUND(BenefitRates!$D$14*Q5,0),IF(B5="VaLORS",ROUND(BenefitRates!$D$16*Q5,0),ROUND(BenefitRates!$D$5*Q5,0))))))</f>
        <v>7999</v>
      </c>
      <c r="S5" s="15">
        <f>IF(Q5&lt;BenefitRates!$D$8,ROUND((Q5*BenefitRates!$D$7)+(Q5*BenefitRates!$D$9),0),ROUND((BenefitRates!$D$7*BenefitRates!$D$8)+(Q5*BenefitRates!$D$9),0))</f>
        <v>2907</v>
      </c>
      <c r="T5" s="15">
        <f>IF(Q5=0,0,ROUND(Q5*BenefitRates!$D$6,0))</f>
        <v>498</v>
      </c>
      <c r="U5" s="15">
        <f>IF(D5=0,0,IF(E5="Single Coverage",ROUND((BenefitRates!$H$5/24)*G5,0),IF(E5="Employee + One",ROUND((BenefitRates!$H$6/24)*G5,0),IF(E5="Family Coverage",ROUND((BenefitRates!$H$7/24)*G5,0),0))))</f>
        <v>12792</v>
      </c>
      <c r="V5" s="15">
        <f>IF(Q5=0,0,ROUND(Q5*BenefitRates!$D$10,0))</f>
        <v>448</v>
      </c>
      <c r="W5" s="15">
        <f>IF(Q5=0,0,IF(B5="Judges", 0, IF(B5="SPORS",ROUND(BenefitRates!$D$15*Q5,0),IF(B5="VaLORS",ROUND(BenefitRates!$D$17*Q5,0),ROUND(BenefitRates!$D$11*Q5,0)))))</f>
        <v>251</v>
      </c>
      <c r="X5" s="16">
        <f t="shared" si="1"/>
        <v>0</v>
      </c>
      <c r="Y5" s="17">
        <f t="shared" ref="Y5:Y40" si="3">SUM(Q5:X5)</f>
        <v>62895</v>
      </c>
    </row>
    <row r="6" spans="1:25" ht="13.5" customHeight="1" x14ac:dyDescent="0.4">
      <c r="A6" s="73"/>
      <c r="B6" s="74" t="s">
        <v>8</v>
      </c>
      <c r="C6" s="68"/>
      <c r="D6" s="75">
        <v>0</v>
      </c>
      <c r="E6" s="70"/>
      <c r="F6" s="76"/>
      <c r="G6" s="77"/>
      <c r="H6" s="14">
        <f t="shared" ref="H6:H40" si="4">IF(D6&gt;0,ROUND((D6/24)*F6,0),0)</f>
        <v>0</v>
      </c>
      <c r="I6" s="15">
        <f>IF(D6=0,0,IF(B6="Defined Contrib",ROUND(BenefitRates!$C$12*H6,0),IF(B6="Judges",ROUND(BenefitRates!$C$13*H6,0),IF(B6="SPORS",ROUND(BenefitRates!$C$14*H6,0),IF(B6="VaLORS",ROUND(BenefitRates!$C$16*H6,0),ROUND(BenefitRates!$C$5*H6,0))))))</f>
        <v>0</v>
      </c>
      <c r="J6" s="15">
        <f>IF(H6&lt;BenefitRates!$C$8,ROUND((H6*BenefitRates!$C$7)+(H6*BenefitRates!$C$9),0),ROUND((BenefitRates!$C$7*BenefitRates!$C$8)+(H6*BenefitRates!$C$9),0))</f>
        <v>0</v>
      </c>
      <c r="K6" s="15">
        <f>IF(H6=0,0,ROUND(H6*BenefitRates!$C$6,0))</f>
        <v>0</v>
      </c>
      <c r="L6" s="15">
        <f>IF(D6=0,0,IF(E6="Single Coverage",ROUND((BenefitRates!$G$5/24)*F6,0),IF(E6="Employee + One",ROUND((BenefitRates!$G$6/24)*F6,0),IF(E6="Family Coverage",ROUND((BenefitRates!$G$7/24)*F6,0),0))))</f>
        <v>0</v>
      </c>
      <c r="M6" s="15">
        <f>IF(H6=0,0,ROUND(H6*BenefitRates!$C$10,0))</f>
        <v>0</v>
      </c>
      <c r="N6" s="15">
        <f>IF(H6=0,0,IF(B6="SPORS",ROUND(BenefitRates!$C$15*H6,0),IF(B6="VaLORS",ROUND(BenefitRates!$C$17*H6,0),ROUND(BenefitRates!$C$11*H6,0))))</f>
        <v>0</v>
      </c>
      <c r="O6" s="16">
        <f t="shared" si="0"/>
        <v>0</v>
      </c>
      <c r="P6" s="17">
        <f t="shared" si="2"/>
        <v>0</v>
      </c>
      <c r="Q6" s="42">
        <f t="shared" ref="Q6:Q40" si="5">IF(D6&gt;0,ROUND((D6/24)*G6,0),0)</f>
        <v>0</v>
      </c>
      <c r="R6" s="15">
        <f>IF(D6=0,0,IF(B6="Defined Contrib",ROUND(BenefitRates!$D$12*Q6,0),IF(B6="Judges",ROUND(BenefitRates!$D$13*Q6,0),IF(B6="SPORS",ROUND(BenefitRates!$D$14*Q6,0),IF(B6="VaLORS",ROUND(BenefitRates!$D$16*Q6,0),ROUND(BenefitRates!$D$5*Q6,0))))))</f>
        <v>0</v>
      </c>
      <c r="S6" s="15">
        <f>IF(Q6&lt;BenefitRates!$D$8,ROUND((Q6*BenefitRates!$D$7)+(Q6*BenefitRates!$D$9),0),ROUND((BenefitRates!$D$7*BenefitRates!$D$8)+(Q6*BenefitRates!$D$9),0))</f>
        <v>0</v>
      </c>
      <c r="T6" s="15">
        <f>IF(Q6=0,0,ROUND(Q6*BenefitRates!$D$6,0))</f>
        <v>0</v>
      </c>
      <c r="U6" s="15">
        <f>IF(D6=0,0,IF(E6="Single Coverage",ROUND((BenefitRates!$H$5/24)*G6,0),IF(E6="Employee + One",ROUND((BenefitRates!$H$6/24)*G6,0),IF(E6="Family Coverage",ROUND((BenefitRates!$H$7/24)*G6,0),0))))</f>
        <v>0</v>
      </c>
      <c r="V6" s="15">
        <f>IF(Q6=0,0,ROUND(Q6*BenefitRates!$D$10,0))</f>
        <v>0</v>
      </c>
      <c r="W6" s="15">
        <f>IF(Q6=0,0,IF(B6="Judges", 0, IF(B6="SPORS",ROUND(BenefitRates!$D$15*Q6,0),IF(B6="VaLORS",ROUND(BenefitRates!$D$17*Q6,0),ROUND(BenefitRates!$D$11*Q6,0)))))</f>
        <v>0</v>
      </c>
      <c r="X6" s="16">
        <f t="shared" si="1"/>
        <v>0</v>
      </c>
      <c r="Y6" s="17">
        <f t="shared" si="3"/>
        <v>0</v>
      </c>
    </row>
    <row r="7" spans="1:25" ht="13.5" customHeight="1" x14ac:dyDescent="0.4">
      <c r="A7" s="73"/>
      <c r="B7" s="74" t="s">
        <v>8</v>
      </c>
      <c r="C7" s="68"/>
      <c r="D7" s="75">
        <v>0</v>
      </c>
      <c r="E7" s="70"/>
      <c r="F7" s="76"/>
      <c r="G7" s="77"/>
      <c r="H7" s="14">
        <f t="shared" si="4"/>
        <v>0</v>
      </c>
      <c r="I7" s="15">
        <f>IF(D7=0,0,IF(B7="Defined Contrib",ROUND(BenefitRates!$C$12*H7,0),IF(B7="Judges",ROUND(BenefitRates!$C$13*H7,0),IF(B7="SPORS",ROUND(BenefitRates!$C$14*H7,0),IF(B7="VaLORS",ROUND(BenefitRates!$C$16*H7,0),ROUND(BenefitRates!$C$5*H7,0))))))</f>
        <v>0</v>
      </c>
      <c r="J7" s="15">
        <f>IF(H7&lt;BenefitRates!$C$8,ROUND((H7*BenefitRates!$C$7)+(H7*BenefitRates!$C$9),0),ROUND((BenefitRates!$C$7*BenefitRates!$C$8)+(H7*BenefitRates!$C$9),0))</f>
        <v>0</v>
      </c>
      <c r="K7" s="15">
        <f>IF(H7=0,0,ROUND(H7*BenefitRates!$C$6,0))</f>
        <v>0</v>
      </c>
      <c r="L7" s="15">
        <f>IF(D7=0,0,IF(E7="Single Coverage",ROUND((BenefitRates!$G$5/24)*F7,0),IF(E7="Employee + One",ROUND((BenefitRates!$G$6/24)*F7,0),IF(E7="Family Coverage",ROUND((BenefitRates!$G$7/24)*F7,0),0))))</f>
        <v>0</v>
      </c>
      <c r="M7" s="15">
        <f>IF(H7=0,0,ROUND(H7*BenefitRates!$C$10,0))</f>
        <v>0</v>
      </c>
      <c r="N7" s="15">
        <f>IF(H7=0,0,IF(B7="SPORS",ROUND(BenefitRates!$C$15*H7,0),IF(B7="VaLORS",ROUND(BenefitRates!$C$17*H7,0),ROUND(BenefitRates!$C$11*H7,0))))</f>
        <v>0</v>
      </c>
      <c r="O7" s="16">
        <f t="shared" si="0"/>
        <v>0</v>
      </c>
      <c r="P7" s="17">
        <f t="shared" si="2"/>
        <v>0</v>
      </c>
      <c r="Q7" s="42">
        <f t="shared" si="5"/>
        <v>0</v>
      </c>
      <c r="R7" s="15">
        <f>IF(D7=0,0,IF(B7="Defined Contrib",ROUND(BenefitRates!$D$12*Q7,0),IF(B7="Judges",ROUND(BenefitRates!$D$13*Q7,0),IF(B7="SPORS",ROUND(BenefitRates!$D$14*Q7,0),IF(B7="VaLORS",ROUND(BenefitRates!$D$16*Q7,0),ROUND(BenefitRates!$D$5*Q7,0))))))</f>
        <v>0</v>
      </c>
      <c r="S7" s="15">
        <f>IF(Q7&lt;BenefitRates!$D$8,ROUND((Q7*BenefitRates!$D$7)+(Q7*BenefitRates!$D$9),0),ROUND((BenefitRates!$D$7*BenefitRates!$D$8)+(Q7*BenefitRates!$D$9),0))</f>
        <v>0</v>
      </c>
      <c r="T7" s="15">
        <f>IF(Q7=0,0,ROUND(Q7*BenefitRates!$D$6,0))</f>
        <v>0</v>
      </c>
      <c r="U7" s="15">
        <f>IF(D7=0,0,IF(E7="Single Coverage",ROUND((BenefitRates!$H$5/24)*G7,0),IF(E7="Employee + One",ROUND((BenefitRates!$H$6/24)*G7,0),IF(E7="Family Coverage",ROUND((BenefitRates!$H$7/24)*G7,0),0))))</f>
        <v>0</v>
      </c>
      <c r="V7" s="15">
        <f>IF(Q7=0,0,ROUND(Q7*BenefitRates!$D$10,0))</f>
        <v>0</v>
      </c>
      <c r="W7" s="15">
        <f>IF(Q7=0,0,IF(B7="Judges", 0, IF(B7="SPORS",ROUND(BenefitRates!$D$15*Q7,0),IF(B7="VaLORS",ROUND(BenefitRates!$D$17*Q7,0),ROUND(BenefitRates!$D$11*Q7,0)))))</f>
        <v>0</v>
      </c>
      <c r="X7" s="16">
        <f t="shared" si="1"/>
        <v>0</v>
      </c>
      <c r="Y7" s="17">
        <f t="shared" si="3"/>
        <v>0</v>
      </c>
    </row>
    <row r="8" spans="1:25" ht="13.5" customHeight="1" x14ac:dyDescent="0.4">
      <c r="A8" s="73"/>
      <c r="B8" s="74" t="s">
        <v>8</v>
      </c>
      <c r="C8" s="68"/>
      <c r="D8" s="75">
        <v>0</v>
      </c>
      <c r="E8" s="70"/>
      <c r="F8" s="76"/>
      <c r="G8" s="77"/>
      <c r="H8" s="14">
        <f t="shared" si="4"/>
        <v>0</v>
      </c>
      <c r="I8" s="15">
        <f>IF(D8=0,0,IF(B8="Defined Contrib",ROUND(BenefitRates!$C$12*H8,0),IF(B8="Judges",ROUND(BenefitRates!$C$13*H8,0),IF(B8="SPORS",ROUND(BenefitRates!$C$14*H8,0),IF(B8="VaLORS",ROUND(BenefitRates!$C$16*H8,0),ROUND(BenefitRates!$C$5*H8,0))))))</f>
        <v>0</v>
      </c>
      <c r="J8" s="15">
        <f>IF(H8&lt;BenefitRates!$C$8,ROUND((H8*BenefitRates!$C$7)+(H8*BenefitRates!$C$9),0),ROUND((BenefitRates!$C$7*BenefitRates!$C$8)+(H8*BenefitRates!$C$9),0))</f>
        <v>0</v>
      </c>
      <c r="K8" s="15">
        <f>IF(H8=0,0,ROUND(H8*BenefitRates!$C$6,0))</f>
        <v>0</v>
      </c>
      <c r="L8" s="15">
        <f>IF(D8=0,0,IF(E8="Single Coverage",ROUND((BenefitRates!$G$5/24)*F8,0),IF(E8="Employee + One",ROUND((BenefitRates!$G$6/24)*F8,0),IF(E8="Family Coverage",ROUND((BenefitRates!$G$7/24)*F8,0),0))))</f>
        <v>0</v>
      </c>
      <c r="M8" s="15">
        <f>IF(H8=0,0,ROUND(H8*BenefitRates!$C$10,0))</f>
        <v>0</v>
      </c>
      <c r="N8" s="15">
        <f>IF(H8=0,0,IF(B8="SPORS",ROUND(BenefitRates!$C$15*H8,0),IF(B8="VaLORS",ROUND(BenefitRates!$C$17*H8,0),ROUND(BenefitRates!$C$11*H8,0))))</f>
        <v>0</v>
      </c>
      <c r="O8" s="16">
        <f t="shared" si="0"/>
        <v>0</v>
      </c>
      <c r="P8" s="17">
        <f t="shared" ref="P8:P23" si="6">SUM(H8:O8)</f>
        <v>0</v>
      </c>
      <c r="Q8" s="42">
        <f t="shared" si="5"/>
        <v>0</v>
      </c>
      <c r="R8" s="15">
        <f>IF(D8=0,0,IF(B8="Defined Contrib",ROUND(BenefitRates!$D$12*Q8,0),IF(B8="Judges",ROUND(BenefitRates!$D$13*Q8,0),IF(B8="SPORS",ROUND(BenefitRates!$D$14*Q8,0),IF(B8="VaLORS",ROUND(BenefitRates!$D$16*Q8,0),ROUND(BenefitRates!$D$5*Q8,0))))))</f>
        <v>0</v>
      </c>
      <c r="S8" s="15">
        <f>IF(Q8&lt;BenefitRates!$D$8,ROUND((Q8*BenefitRates!$D$7)+(Q8*BenefitRates!$D$9),0),ROUND((BenefitRates!$D$7*BenefitRates!$D$8)+(Q8*BenefitRates!$D$9),0))</f>
        <v>0</v>
      </c>
      <c r="T8" s="15">
        <f>IF(Q8=0,0,ROUND(Q8*BenefitRates!$D$6,0))</f>
        <v>0</v>
      </c>
      <c r="U8" s="15">
        <f>IF(D8=0,0,IF(E8="Single Coverage",ROUND((BenefitRates!$H$5/24)*G8,0),IF(E8="Employee + One",ROUND((BenefitRates!$H$6/24)*G8,0),IF(E8="Family Coverage",ROUND((BenefitRates!$H$7/24)*G8,0),0))))</f>
        <v>0</v>
      </c>
      <c r="V8" s="15">
        <f>IF(Q8=0,0,ROUND(Q8*BenefitRates!$D$10,0))</f>
        <v>0</v>
      </c>
      <c r="W8" s="15">
        <f>IF(Q8=0,0,IF(B8="Judges", 0, IF(B8="SPORS",ROUND(BenefitRates!$D$15*Q8,0),IF(B8="VaLORS",ROUND(BenefitRates!$D$17*Q8,0),ROUND(BenefitRates!$D$11*Q8,0)))))</f>
        <v>0</v>
      </c>
      <c r="X8" s="16">
        <f t="shared" si="1"/>
        <v>0</v>
      </c>
      <c r="Y8" s="17">
        <f t="shared" ref="Y8:Y23" si="7">SUM(Q8:X8)</f>
        <v>0</v>
      </c>
    </row>
    <row r="9" spans="1:25" ht="13.5" customHeight="1" x14ac:dyDescent="0.4">
      <c r="A9" s="73"/>
      <c r="B9" s="74" t="s">
        <v>8</v>
      </c>
      <c r="C9" s="68"/>
      <c r="D9" s="75">
        <v>0</v>
      </c>
      <c r="E9" s="70"/>
      <c r="F9" s="76"/>
      <c r="G9" s="77"/>
      <c r="H9" s="14">
        <f t="shared" si="4"/>
        <v>0</v>
      </c>
      <c r="I9" s="15">
        <f>IF(D9=0,0,IF(B9="Defined Contrib",ROUND(BenefitRates!$C$12*H9,0),IF(B9="Judges",ROUND(BenefitRates!$C$13*H9,0),IF(B9="SPORS",ROUND(BenefitRates!$C$14*H9,0),IF(B9="VaLORS",ROUND(BenefitRates!$C$16*H9,0),ROUND(BenefitRates!$C$5*H9,0))))))</f>
        <v>0</v>
      </c>
      <c r="J9" s="15">
        <f>IF(H9&lt;BenefitRates!$C$8,ROUND((H9*BenefitRates!$C$7)+(H9*BenefitRates!$C$9),0),ROUND((BenefitRates!$C$7*BenefitRates!$C$8)+(H9*BenefitRates!$C$9),0))</f>
        <v>0</v>
      </c>
      <c r="K9" s="15">
        <f>IF(H9=0,0,ROUND(H9*BenefitRates!$C$6,0))</f>
        <v>0</v>
      </c>
      <c r="L9" s="15">
        <f>IF(D9=0,0,IF(E9="Single Coverage",ROUND((BenefitRates!$G$5/24)*F9,0),IF(E9="Employee + One",ROUND((BenefitRates!$G$6/24)*F9,0),IF(E9="Family Coverage",ROUND((BenefitRates!$G$7/24)*F9,0),0))))</f>
        <v>0</v>
      </c>
      <c r="M9" s="15">
        <f>IF(H9=0,0,ROUND(H9*BenefitRates!$C$10,0))</f>
        <v>0</v>
      </c>
      <c r="N9" s="15">
        <f>IF(H9=0,0,IF(B9="SPORS",ROUND(BenefitRates!$C$15*H9,0),IF(B9="VaLORS",ROUND(BenefitRates!$C$17*H9,0),ROUND(BenefitRates!$C$11*H9,0))))</f>
        <v>0</v>
      </c>
      <c r="O9" s="16">
        <f t="shared" si="0"/>
        <v>0</v>
      </c>
      <c r="P9" s="17">
        <f t="shared" si="6"/>
        <v>0</v>
      </c>
      <c r="Q9" s="42">
        <f t="shared" si="5"/>
        <v>0</v>
      </c>
      <c r="R9" s="15">
        <f>IF(D9=0,0,IF(B9="Defined Contrib",ROUND(BenefitRates!$D$12*Q9,0),IF(B9="Judges",ROUND(BenefitRates!$D$13*Q9,0),IF(B9="SPORS",ROUND(BenefitRates!$D$14*Q9,0),IF(B9="VaLORS",ROUND(BenefitRates!$D$16*Q9,0),ROUND(BenefitRates!$D$5*Q9,0))))))</f>
        <v>0</v>
      </c>
      <c r="S9" s="15">
        <f>IF(Q9&lt;BenefitRates!$D$8,ROUND((Q9*BenefitRates!$D$7)+(Q9*BenefitRates!$D$9),0),ROUND((BenefitRates!$D$7*BenefitRates!$D$8)+(Q9*BenefitRates!$D$9),0))</f>
        <v>0</v>
      </c>
      <c r="T9" s="15">
        <f>IF(Q9=0,0,ROUND(Q9*BenefitRates!$D$6,0))</f>
        <v>0</v>
      </c>
      <c r="U9" s="15">
        <f>IF(D9=0,0,IF(E9="Single Coverage",ROUND((BenefitRates!$H$5/24)*G9,0),IF(E9="Employee + One",ROUND((BenefitRates!$H$6/24)*G9,0),IF(E9="Family Coverage",ROUND((BenefitRates!$H$7/24)*G9,0),0))))</f>
        <v>0</v>
      </c>
      <c r="V9" s="15">
        <f>IF(Q9=0,0,ROUND(Q9*BenefitRates!$D$10,0))</f>
        <v>0</v>
      </c>
      <c r="W9" s="15">
        <f>IF(Q9=0,0,IF(B9="Judges", 0, IF(B9="SPORS",ROUND(BenefitRates!$D$15*Q9,0),IF(B9="VaLORS",ROUND(BenefitRates!$D$17*Q9,0),ROUND(BenefitRates!$D$11*Q9,0)))))</f>
        <v>0</v>
      </c>
      <c r="X9" s="16">
        <f t="shared" si="1"/>
        <v>0</v>
      </c>
      <c r="Y9" s="17">
        <f t="shared" si="7"/>
        <v>0</v>
      </c>
    </row>
    <row r="10" spans="1:25" ht="13.5" customHeight="1" x14ac:dyDescent="0.4">
      <c r="A10" s="73"/>
      <c r="B10" s="74" t="s">
        <v>8</v>
      </c>
      <c r="C10" s="68"/>
      <c r="D10" s="75">
        <v>0</v>
      </c>
      <c r="E10" s="70"/>
      <c r="F10" s="76"/>
      <c r="G10" s="77"/>
      <c r="H10" s="14">
        <f t="shared" si="4"/>
        <v>0</v>
      </c>
      <c r="I10" s="15">
        <f>IF(D10=0,0,IF(B10="Defined Contrib",ROUND(BenefitRates!$C$12*H10,0),IF(B10="Judges",ROUND(BenefitRates!$C$13*H10,0),IF(B10="SPORS",ROUND(BenefitRates!$C$14*H10,0),IF(B10="VaLORS",ROUND(BenefitRates!$C$16*H10,0),ROUND(BenefitRates!$C$5*H10,0))))))</f>
        <v>0</v>
      </c>
      <c r="J10" s="15">
        <f>IF(H10&lt;BenefitRates!$C$8,ROUND((H10*BenefitRates!$C$7)+(H10*BenefitRates!$C$9),0),ROUND((BenefitRates!$C$7*BenefitRates!$C$8)+(H10*BenefitRates!$C$9),0))</f>
        <v>0</v>
      </c>
      <c r="K10" s="15">
        <f>IF(H10=0,0,ROUND(H10*BenefitRates!$C$6,0))</f>
        <v>0</v>
      </c>
      <c r="L10" s="15">
        <f>IF(D10=0,0,IF(E10="Single Coverage",ROUND((BenefitRates!$G$5/24)*F10,0),IF(E10="Employee + One",ROUND((BenefitRates!$G$6/24)*F10,0),IF(E10="Family Coverage",ROUND((BenefitRates!$G$7/24)*F10,0),0))))</f>
        <v>0</v>
      </c>
      <c r="M10" s="15">
        <f>IF(H10=0,0,ROUND(H10*BenefitRates!$C$10,0))</f>
        <v>0</v>
      </c>
      <c r="N10" s="15">
        <f>IF(H10=0,0,IF(B10="SPORS",ROUND(BenefitRates!$C$15*H10,0),IF(B10="VaLORS",ROUND(BenefitRates!$C$17*H10,0),ROUND(BenefitRates!$C$11*H10,0))))</f>
        <v>0</v>
      </c>
      <c r="O10" s="16">
        <f t="shared" si="0"/>
        <v>0</v>
      </c>
      <c r="P10" s="17">
        <f t="shared" si="6"/>
        <v>0</v>
      </c>
      <c r="Q10" s="42">
        <f t="shared" si="5"/>
        <v>0</v>
      </c>
      <c r="R10" s="15">
        <f>IF(D10=0,0,IF(B10="Defined Contrib",ROUND(BenefitRates!$D$12*Q10,0),IF(B10="Judges",ROUND(BenefitRates!$D$13*Q10,0),IF(B10="SPORS",ROUND(BenefitRates!$D$14*Q10,0),IF(B10="VaLORS",ROUND(BenefitRates!$D$16*Q10,0),ROUND(BenefitRates!$D$5*Q10,0))))))</f>
        <v>0</v>
      </c>
      <c r="S10" s="15">
        <f>IF(Q10&lt;BenefitRates!$D$8,ROUND((Q10*BenefitRates!$D$7)+(Q10*BenefitRates!$D$9),0),ROUND((BenefitRates!$D$7*BenefitRates!$D$8)+(Q10*BenefitRates!$D$9),0))</f>
        <v>0</v>
      </c>
      <c r="T10" s="15">
        <f>IF(Q10=0,0,ROUND(Q10*BenefitRates!$D$6,0))</f>
        <v>0</v>
      </c>
      <c r="U10" s="15">
        <f>IF(D10=0,0,IF(E10="Single Coverage",ROUND((BenefitRates!$H$5/24)*G10,0),IF(E10="Employee + One",ROUND((BenefitRates!$H$6/24)*G10,0),IF(E10="Family Coverage",ROUND((BenefitRates!$H$7/24)*G10,0),0))))</f>
        <v>0</v>
      </c>
      <c r="V10" s="15">
        <f>IF(Q10=0,0,ROUND(Q10*BenefitRates!$D$10,0))</f>
        <v>0</v>
      </c>
      <c r="W10" s="15">
        <f>IF(Q10=0,0,IF(B10="Judges", 0, IF(B10="SPORS",ROUND(BenefitRates!$D$15*Q10,0),IF(B10="VaLORS",ROUND(BenefitRates!$D$17*Q10,0),ROUND(BenefitRates!$D$11*Q10,0)))))</f>
        <v>0</v>
      </c>
      <c r="X10" s="16">
        <f t="shared" si="1"/>
        <v>0</v>
      </c>
      <c r="Y10" s="17">
        <f t="shared" si="7"/>
        <v>0</v>
      </c>
    </row>
    <row r="11" spans="1:25" ht="13.5" customHeight="1" x14ac:dyDescent="0.4">
      <c r="A11" s="73"/>
      <c r="B11" s="74" t="s">
        <v>8</v>
      </c>
      <c r="C11" s="68"/>
      <c r="D11" s="75">
        <v>0</v>
      </c>
      <c r="E11" s="70"/>
      <c r="F11" s="76"/>
      <c r="G11" s="77"/>
      <c r="H11" s="14">
        <f t="shared" si="4"/>
        <v>0</v>
      </c>
      <c r="I11" s="15">
        <f>IF(D11=0,0,IF(B11="Defined Contrib",ROUND(BenefitRates!$C$12*H11,0),IF(B11="Judges",ROUND(BenefitRates!$C$13*H11,0),IF(B11="SPORS",ROUND(BenefitRates!$C$14*H11,0),IF(B11="VaLORS",ROUND(BenefitRates!$C$16*H11,0),ROUND(BenefitRates!$C$5*H11,0))))))</f>
        <v>0</v>
      </c>
      <c r="J11" s="15">
        <f>IF(H11&lt;BenefitRates!$C$8,ROUND((H11*BenefitRates!$C$7)+(H11*BenefitRates!$C$9),0),ROUND((BenefitRates!$C$7*BenefitRates!$C$8)+(H11*BenefitRates!$C$9),0))</f>
        <v>0</v>
      </c>
      <c r="K11" s="15">
        <f>IF(H11=0,0,ROUND(H11*BenefitRates!$C$6,0))</f>
        <v>0</v>
      </c>
      <c r="L11" s="15">
        <f>IF(D11=0,0,IF(E11="Single Coverage",ROUND((BenefitRates!$G$5/24)*F11,0),IF(E11="Employee + One",ROUND((BenefitRates!$G$6/24)*F11,0),IF(E11="Family Coverage",ROUND((BenefitRates!$G$7/24)*F11,0),0))))</f>
        <v>0</v>
      </c>
      <c r="M11" s="15">
        <f>IF(H11=0,0,ROUND(H11*BenefitRates!$C$10,0))</f>
        <v>0</v>
      </c>
      <c r="N11" s="15">
        <f>IF(H11=0,0,IF(B11="SPORS",ROUND(BenefitRates!$C$15*H11,0),IF(B11="VaLORS",ROUND(BenefitRates!$C$17*H11,0),ROUND(BenefitRates!$C$11*H11,0))))</f>
        <v>0</v>
      </c>
      <c r="O11" s="16">
        <f t="shared" si="0"/>
        <v>0</v>
      </c>
      <c r="P11" s="17">
        <f t="shared" si="6"/>
        <v>0</v>
      </c>
      <c r="Q11" s="42">
        <f t="shared" si="5"/>
        <v>0</v>
      </c>
      <c r="R11" s="15">
        <f>IF(D11=0,0,IF(B11="Defined Contrib",ROUND(BenefitRates!$D$12*Q11,0),IF(B11="Judges",ROUND(BenefitRates!$D$13*Q11,0),IF(B11="SPORS",ROUND(BenefitRates!$D$14*Q11,0),IF(B11="VaLORS",ROUND(BenefitRates!$D$16*Q11,0),ROUND(BenefitRates!$D$5*Q11,0))))))</f>
        <v>0</v>
      </c>
      <c r="S11" s="15">
        <f>IF(Q11&lt;BenefitRates!$D$8,ROUND((Q11*BenefitRates!$D$7)+(Q11*BenefitRates!$D$9),0),ROUND((BenefitRates!$D$7*BenefitRates!$D$8)+(Q11*BenefitRates!$D$9),0))</f>
        <v>0</v>
      </c>
      <c r="T11" s="15">
        <f>IF(Q11=0,0,ROUND(Q11*BenefitRates!$D$6,0))</f>
        <v>0</v>
      </c>
      <c r="U11" s="15">
        <f>IF(D11=0,0,IF(E11="Single Coverage",ROUND((BenefitRates!$H$5/24)*G11,0),IF(E11="Employee + One",ROUND((BenefitRates!$H$6/24)*G11,0),IF(E11="Family Coverage",ROUND((BenefitRates!$H$7/24)*G11,0),0))))</f>
        <v>0</v>
      </c>
      <c r="V11" s="15">
        <f>IF(Q11=0,0,ROUND(Q11*BenefitRates!$D$10,0))</f>
        <v>0</v>
      </c>
      <c r="W11" s="15">
        <f>IF(Q11=0,0,IF(B11="Judges", 0, IF(B11="SPORS",ROUND(BenefitRates!$D$15*Q11,0),IF(B11="VaLORS",ROUND(BenefitRates!$D$17*Q11,0),ROUND(BenefitRates!$D$11*Q11,0)))))</f>
        <v>0</v>
      </c>
      <c r="X11" s="16">
        <f t="shared" si="1"/>
        <v>0</v>
      </c>
      <c r="Y11" s="17">
        <f t="shared" si="7"/>
        <v>0</v>
      </c>
    </row>
    <row r="12" spans="1:25" ht="13.5" customHeight="1" x14ac:dyDescent="0.4">
      <c r="A12" s="73"/>
      <c r="B12" s="74" t="s">
        <v>8</v>
      </c>
      <c r="C12" s="68"/>
      <c r="D12" s="75">
        <v>0</v>
      </c>
      <c r="E12" s="70"/>
      <c r="F12" s="76"/>
      <c r="G12" s="77"/>
      <c r="H12" s="14">
        <f t="shared" si="4"/>
        <v>0</v>
      </c>
      <c r="I12" s="15">
        <f>IF(D12=0,0,IF(B12="Defined Contrib",ROUND(BenefitRates!$C$12*H12,0),IF(B12="Judges",ROUND(BenefitRates!$C$13*H12,0),IF(B12="SPORS",ROUND(BenefitRates!$C$14*H12,0),IF(B12="VaLORS",ROUND(BenefitRates!$C$16*H12,0),ROUND(BenefitRates!$C$5*H12,0))))))</f>
        <v>0</v>
      </c>
      <c r="J12" s="15">
        <f>IF(H12&lt;BenefitRates!$C$8,ROUND((H12*BenefitRates!$C$7)+(H12*BenefitRates!$C$9),0),ROUND((BenefitRates!$C$7*BenefitRates!$C$8)+(H12*BenefitRates!$C$9),0))</f>
        <v>0</v>
      </c>
      <c r="K12" s="15">
        <f>IF(H12=0,0,ROUND(H12*BenefitRates!$C$6,0))</f>
        <v>0</v>
      </c>
      <c r="L12" s="15">
        <f>IF(D12=0,0,IF(E12="Single Coverage",ROUND((BenefitRates!$G$5/24)*F12,0),IF(E12="Employee + One",ROUND((BenefitRates!$G$6/24)*F12,0),IF(E12="Family Coverage",ROUND((BenefitRates!$G$7/24)*F12,0),0))))</f>
        <v>0</v>
      </c>
      <c r="M12" s="15">
        <f>IF(H12=0,0,ROUND(H12*BenefitRates!$C$10,0))</f>
        <v>0</v>
      </c>
      <c r="N12" s="15">
        <f>IF(H12=0,0,IF(B12="SPORS",ROUND(BenefitRates!$C$15*H12,0),IF(B12="VaLORS",ROUND(BenefitRates!$C$17*H12,0),ROUND(BenefitRates!$C$11*H12,0))))</f>
        <v>0</v>
      </c>
      <c r="O12" s="16">
        <f t="shared" si="0"/>
        <v>0</v>
      </c>
      <c r="P12" s="17">
        <f t="shared" si="6"/>
        <v>0</v>
      </c>
      <c r="Q12" s="42">
        <f t="shared" si="5"/>
        <v>0</v>
      </c>
      <c r="R12" s="15">
        <f>IF(D12=0,0,IF(B12="Defined Contrib",ROUND(BenefitRates!$D$12*Q12,0),IF(B12="Judges",ROUND(BenefitRates!$D$13*Q12,0),IF(B12="SPORS",ROUND(BenefitRates!$D$14*Q12,0),IF(B12="VaLORS",ROUND(BenefitRates!$D$16*Q12,0),ROUND(BenefitRates!$D$5*Q12,0))))))</f>
        <v>0</v>
      </c>
      <c r="S12" s="15">
        <f>IF(Q12&lt;BenefitRates!$D$8,ROUND((Q12*BenefitRates!$D$7)+(Q12*BenefitRates!$D$9),0),ROUND((BenefitRates!$D$7*BenefitRates!$D$8)+(Q12*BenefitRates!$D$9),0))</f>
        <v>0</v>
      </c>
      <c r="T12" s="15">
        <f>IF(Q12=0,0,ROUND(Q12*BenefitRates!$D$6,0))</f>
        <v>0</v>
      </c>
      <c r="U12" s="15">
        <f>IF(D12=0,0,IF(E12="Single Coverage",ROUND((BenefitRates!$H$5/24)*G12,0),IF(E12="Employee + One",ROUND((BenefitRates!$H$6/24)*G12,0),IF(E12="Family Coverage",ROUND((BenefitRates!$H$7/24)*G12,0),0))))</f>
        <v>0</v>
      </c>
      <c r="V12" s="15">
        <f>IF(Q12=0,0,ROUND(Q12*BenefitRates!$D$10,0))</f>
        <v>0</v>
      </c>
      <c r="W12" s="15">
        <f>IF(Q12=0,0,IF(B12="Judges", 0, IF(B12="SPORS",ROUND(BenefitRates!$D$15*Q12,0),IF(B12="VaLORS",ROUND(BenefitRates!$D$17*Q12,0),ROUND(BenefitRates!$D$11*Q12,0)))))</f>
        <v>0</v>
      </c>
      <c r="X12" s="16">
        <f t="shared" si="1"/>
        <v>0</v>
      </c>
      <c r="Y12" s="17">
        <f t="shared" si="7"/>
        <v>0</v>
      </c>
    </row>
    <row r="13" spans="1:25" ht="13.5" customHeight="1" x14ac:dyDescent="0.4">
      <c r="A13" s="73"/>
      <c r="B13" s="74" t="s">
        <v>8</v>
      </c>
      <c r="C13" s="68"/>
      <c r="D13" s="75">
        <v>0</v>
      </c>
      <c r="E13" s="70"/>
      <c r="F13" s="76"/>
      <c r="G13" s="77"/>
      <c r="H13" s="14">
        <f t="shared" si="4"/>
        <v>0</v>
      </c>
      <c r="I13" s="15">
        <f>IF(D13=0,0,IF(B13="Defined Contrib",ROUND(BenefitRates!$C$12*H13,0),IF(B13="Judges",ROUND(BenefitRates!$C$13*H13,0),IF(B13="SPORS",ROUND(BenefitRates!$C$14*H13,0),IF(B13="VaLORS",ROUND(BenefitRates!$C$16*H13,0),ROUND(BenefitRates!$C$5*H13,0))))))</f>
        <v>0</v>
      </c>
      <c r="J13" s="15">
        <f>IF(H13&lt;BenefitRates!$C$8,ROUND((H13*BenefitRates!$C$7)+(H13*BenefitRates!$C$9),0),ROUND((BenefitRates!$C$7*BenefitRates!$C$8)+(H13*BenefitRates!$C$9),0))</f>
        <v>0</v>
      </c>
      <c r="K13" s="15">
        <f>IF(H13=0,0,ROUND(H13*BenefitRates!$C$6,0))</f>
        <v>0</v>
      </c>
      <c r="L13" s="15">
        <f>IF(D13=0,0,IF(E13="Single Coverage",ROUND((BenefitRates!$G$5/24)*F13,0),IF(E13="Employee + One",ROUND((BenefitRates!$G$6/24)*F13,0),IF(E13="Family Coverage",ROUND((BenefitRates!$G$7/24)*F13,0),0))))</f>
        <v>0</v>
      </c>
      <c r="M13" s="15">
        <f>IF(H13=0,0,ROUND(H13*BenefitRates!$C$10,0))</f>
        <v>0</v>
      </c>
      <c r="N13" s="15">
        <f>IF(H13=0,0,IF(B13="SPORS",ROUND(BenefitRates!$C$15*H13,0),IF(B13="VaLORS",ROUND(BenefitRates!$C$17*H13,0),ROUND(BenefitRates!$C$11*H13,0))))</f>
        <v>0</v>
      </c>
      <c r="O13" s="16">
        <f t="shared" si="0"/>
        <v>0</v>
      </c>
      <c r="P13" s="17">
        <f t="shared" si="6"/>
        <v>0</v>
      </c>
      <c r="Q13" s="42">
        <f t="shared" si="5"/>
        <v>0</v>
      </c>
      <c r="R13" s="15">
        <f>IF(D13=0,0,IF(B13="Defined Contrib",ROUND(BenefitRates!$D$12*Q13,0),IF(B13="Judges",ROUND(BenefitRates!$D$13*Q13,0),IF(B13="SPORS",ROUND(BenefitRates!$D$14*Q13,0),IF(B13="VaLORS",ROUND(BenefitRates!$D$16*Q13,0),ROUND(BenefitRates!$D$5*Q13,0))))))</f>
        <v>0</v>
      </c>
      <c r="S13" s="15">
        <f>IF(Q13&lt;BenefitRates!$D$8,ROUND((Q13*BenefitRates!$D$7)+(Q13*BenefitRates!$D$9),0),ROUND((BenefitRates!$D$7*BenefitRates!$D$8)+(Q13*BenefitRates!$D$9),0))</f>
        <v>0</v>
      </c>
      <c r="T13" s="15">
        <f>IF(Q13=0,0,ROUND(Q13*BenefitRates!$D$6,0))</f>
        <v>0</v>
      </c>
      <c r="U13" s="15">
        <f>IF(D13=0,0,IF(E13="Single Coverage",ROUND((BenefitRates!$H$5/24)*G13,0),IF(E13="Employee + One",ROUND((BenefitRates!$H$6/24)*G13,0),IF(E13="Family Coverage",ROUND((BenefitRates!$H$7/24)*G13,0),0))))</f>
        <v>0</v>
      </c>
      <c r="V13" s="15">
        <f>IF(Q13=0,0,ROUND(Q13*BenefitRates!$D$10,0))</f>
        <v>0</v>
      </c>
      <c r="W13" s="15">
        <f>IF(Q13=0,0,IF(B13="Judges", 0, IF(B13="SPORS",ROUND(BenefitRates!$D$15*Q13,0),IF(B13="VaLORS",ROUND(BenefitRates!$D$17*Q13,0),ROUND(BenefitRates!$D$11*Q13,0)))))</f>
        <v>0</v>
      </c>
      <c r="X13" s="16">
        <f t="shared" si="1"/>
        <v>0</v>
      </c>
      <c r="Y13" s="17">
        <f t="shared" si="7"/>
        <v>0</v>
      </c>
    </row>
    <row r="14" spans="1:25" ht="13.5" customHeight="1" x14ac:dyDescent="0.4">
      <c r="A14" s="73"/>
      <c r="B14" s="74" t="s">
        <v>8</v>
      </c>
      <c r="C14" s="68"/>
      <c r="D14" s="75">
        <v>0</v>
      </c>
      <c r="E14" s="70"/>
      <c r="F14" s="76"/>
      <c r="G14" s="77"/>
      <c r="H14" s="14">
        <f t="shared" si="4"/>
        <v>0</v>
      </c>
      <c r="I14" s="15">
        <f>IF(D14=0,0,IF(B14="Defined Contrib",ROUND(BenefitRates!$C$12*H14,0),IF(B14="Judges",ROUND(BenefitRates!$C$13*H14,0),IF(B14="SPORS",ROUND(BenefitRates!$C$14*H14,0),IF(B14="VaLORS",ROUND(BenefitRates!$C$16*H14,0),ROUND(BenefitRates!$C$5*H14,0))))))</f>
        <v>0</v>
      </c>
      <c r="J14" s="15">
        <f>IF(H14&lt;BenefitRates!$C$8,ROUND((H14*BenefitRates!$C$7)+(H14*BenefitRates!$C$9),0),ROUND((BenefitRates!$C$7*BenefitRates!$C$8)+(H14*BenefitRates!$C$9),0))</f>
        <v>0</v>
      </c>
      <c r="K14" s="15">
        <f>IF(H14=0,0,ROUND(H14*BenefitRates!$C$6,0))</f>
        <v>0</v>
      </c>
      <c r="L14" s="15">
        <f>IF(D14=0,0,IF(E14="Single Coverage",ROUND((BenefitRates!$G$5/24)*F14,0),IF(E14="Employee + One",ROUND((BenefitRates!$G$6/24)*F14,0),IF(E14="Family Coverage",ROUND((BenefitRates!$G$7/24)*F14,0),0))))</f>
        <v>0</v>
      </c>
      <c r="M14" s="15">
        <f>IF(H14=0,0,ROUND(H14*BenefitRates!$C$10,0))</f>
        <v>0</v>
      </c>
      <c r="N14" s="15">
        <f>IF(H14=0,0,IF(B14="SPORS",ROUND(BenefitRates!$C$15*H14,0),IF(B14="VaLORS",ROUND(BenefitRates!$C$17*H14,0),ROUND(BenefitRates!$C$11*H14,0))))</f>
        <v>0</v>
      </c>
      <c r="O14" s="16">
        <f t="shared" si="0"/>
        <v>0</v>
      </c>
      <c r="P14" s="17">
        <f t="shared" si="6"/>
        <v>0</v>
      </c>
      <c r="Q14" s="42">
        <f t="shared" si="5"/>
        <v>0</v>
      </c>
      <c r="R14" s="15">
        <f>IF(D14=0,0,IF(B14="Defined Contrib",ROUND(BenefitRates!$D$12*Q14,0),IF(B14="Judges",ROUND(BenefitRates!$D$13*Q14,0),IF(B14="SPORS",ROUND(BenefitRates!$D$14*Q14,0),IF(B14="VaLORS",ROUND(BenefitRates!$D$16*Q14,0),ROUND(BenefitRates!$D$5*Q14,0))))))</f>
        <v>0</v>
      </c>
      <c r="S14" s="15">
        <f>IF(Q14&lt;BenefitRates!$D$8,ROUND((Q14*BenefitRates!$D$7)+(Q14*BenefitRates!$D$9),0),ROUND((BenefitRates!$D$7*BenefitRates!$D$8)+(Q14*BenefitRates!$D$9),0))</f>
        <v>0</v>
      </c>
      <c r="T14" s="15">
        <f>IF(Q14=0,0,ROUND(Q14*BenefitRates!$D$6,0))</f>
        <v>0</v>
      </c>
      <c r="U14" s="15">
        <f>IF(D14=0,0,IF(E14="Single Coverage",ROUND((BenefitRates!$H$5/24)*G14,0),IF(E14="Employee + One",ROUND((BenefitRates!$H$6/24)*G14,0),IF(E14="Family Coverage",ROUND((BenefitRates!$H$7/24)*G14,0),0))))</f>
        <v>0</v>
      </c>
      <c r="V14" s="15">
        <f>IF(Q14=0,0,ROUND(Q14*BenefitRates!$D$10,0))</f>
        <v>0</v>
      </c>
      <c r="W14" s="15">
        <f>IF(Q14=0,0,IF(B14="Judges", 0, IF(B14="SPORS",ROUND(BenefitRates!$D$15*Q14,0),IF(B14="VaLORS",ROUND(BenefitRates!$D$17*Q14,0),ROUND(BenefitRates!$D$11*Q14,0)))))</f>
        <v>0</v>
      </c>
      <c r="X14" s="16">
        <f t="shared" si="1"/>
        <v>0</v>
      </c>
      <c r="Y14" s="17">
        <f t="shared" si="7"/>
        <v>0</v>
      </c>
    </row>
    <row r="15" spans="1:25" ht="13.5" customHeight="1" x14ac:dyDescent="0.4">
      <c r="A15" s="73"/>
      <c r="B15" s="74" t="s">
        <v>8</v>
      </c>
      <c r="C15" s="68"/>
      <c r="D15" s="75">
        <v>0</v>
      </c>
      <c r="E15" s="70"/>
      <c r="F15" s="76"/>
      <c r="G15" s="77"/>
      <c r="H15" s="14">
        <f t="shared" si="4"/>
        <v>0</v>
      </c>
      <c r="I15" s="15">
        <f>IF(D15=0,0,IF(B15="Defined Contrib",ROUND(BenefitRates!$C$12*H15,0),IF(B15="Judges",ROUND(BenefitRates!$C$13*H15,0),IF(B15="SPORS",ROUND(BenefitRates!$C$14*H15,0),IF(B15="VaLORS",ROUND(BenefitRates!$C$16*H15,0),ROUND(BenefitRates!$C$5*H15,0))))))</f>
        <v>0</v>
      </c>
      <c r="J15" s="15">
        <f>IF(H15&lt;BenefitRates!$C$8,ROUND((H15*BenefitRates!$C$7)+(H15*BenefitRates!$C$9),0),ROUND((BenefitRates!$C$7*BenefitRates!$C$8)+(H15*BenefitRates!$C$9),0))</f>
        <v>0</v>
      </c>
      <c r="K15" s="15">
        <f>IF(H15=0,0,ROUND(H15*BenefitRates!$C$6,0))</f>
        <v>0</v>
      </c>
      <c r="L15" s="15">
        <f>IF(D15=0,0,IF(E15="Single Coverage",ROUND((BenefitRates!$G$5/24)*F15,0),IF(E15="Employee + One",ROUND((BenefitRates!$G$6/24)*F15,0),IF(E15="Family Coverage",ROUND((BenefitRates!$G$7/24)*F15,0),0))))</f>
        <v>0</v>
      </c>
      <c r="M15" s="15">
        <f>IF(H15=0,0,ROUND(H15*BenefitRates!$C$10,0))</f>
        <v>0</v>
      </c>
      <c r="N15" s="15">
        <f>IF(H15=0,0,IF(B15="SPORS",ROUND(BenefitRates!$C$15*H15,0),IF(B15="VaLORS",ROUND(BenefitRates!$C$17*H15,0),ROUND(BenefitRates!$C$11*H15,0))))</f>
        <v>0</v>
      </c>
      <c r="O15" s="16">
        <f t="shared" si="0"/>
        <v>0</v>
      </c>
      <c r="P15" s="17">
        <f t="shared" si="6"/>
        <v>0</v>
      </c>
      <c r="Q15" s="42">
        <f t="shared" si="5"/>
        <v>0</v>
      </c>
      <c r="R15" s="15">
        <f>IF(D15=0,0,IF(B15="Defined Contrib",ROUND(BenefitRates!$D$12*Q15,0),IF(B15="Judges",ROUND(BenefitRates!$D$13*Q15,0),IF(B15="SPORS",ROUND(BenefitRates!$D$14*Q15,0),IF(B15="VaLORS",ROUND(BenefitRates!$D$16*Q15,0),ROUND(BenefitRates!$D$5*Q15,0))))))</f>
        <v>0</v>
      </c>
      <c r="S15" s="15">
        <f>IF(Q15&lt;BenefitRates!$D$8,ROUND((Q15*BenefitRates!$D$7)+(Q15*BenefitRates!$D$9),0),ROUND((BenefitRates!$D$7*BenefitRates!$D$8)+(Q15*BenefitRates!$D$9),0))</f>
        <v>0</v>
      </c>
      <c r="T15" s="15">
        <f>IF(Q15=0,0,ROUND(Q15*BenefitRates!$D$6,0))</f>
        <v>0</v>
      </c>
      <c r="U15" s="15">
        <f>IF(D15=0,0,IF(E15="Single Coverage",ROUND((BenefitRates!$H$5/24)*G15,0),IF(E15="Employee + One",ROUND((BenefitRates!$H$6/24)*G15,0),IF(E15="Family Coverage",ROUND((BenefitRates!$H$7/24)*G15,0),0))))</f>
        <v>0</v>
      </c>
      <c r="V15" s="15">
        <f>IF(Q15=0,0,ROUND(Q15*BenefitRates!$D$10,0))</f>
        <v>0</v>
      </c>
      <c r="W15" s="15">
        <f>IF(Q15=0,0,IF(B15="Judges", 0, IF(B15="SPORS",ROUND(BenefitRates!$D$15*Q15,0),IF(B15="VaLORS",ROUND(BenefitRates!$D$17*Q15,0),ROUND(BenefitRates!$D$11*Q15,0)))))</f>
        <v>0</v>
      </c>
      <c r="X15" s="16">
        <f t="shared" si="1"/>
        <v>0</v>
      </c>
      <c r="Y15" s="17">
        <f t="shared" si="7"/>
        <v>0</v>
      </c>
    </row>
    <row r="16" spans="1:25" ht="13.5" customHeight="1" x14ac:dyDescent="0.4">
      <c r="A16" s="73"/>
      <c r="B16" s="74" t="s">
        <v>8</v>
      </c>
      <c r="C16" s="68"/>
      <c r="D16" s="75">
        <v>0</v>
      </c>
      <c r="E16" s="70"/>
      <c r="F16" s="76"/>
      <c r="G16" s="77"/>
      <c r="H16" s="14">
        <f t="shared" si="4"/>
        <v>0</v>
      </c>
      <c r="I16" s="15">
        <f>IF(D16=0,0,IF(B16="Defined Contrib",ROUND(BenefitRates!$C$12*H16,0),IF(B16="Judges",ROUND(BenefitRates!$C$13*H16,0),IF(B16="SPORS",ROUND(BenefitRates!$C$14*H16,0),IF(B16="VaLORS",ROUND(BenefitRates!$C$16*H16,0),ROUND(BenefitRates!$C$5*H16,0))))))</f>
        <v>0</v>
      </c>
      <c r="J16" s="15">
        <f>IF(H16&lt;BenefitRates!$C$8,ROUND((H16*BenefitRates!$C$7)+(H16*BenefitRates!$C$9),0),ROUND((BenefitRates!$C$7*BenefitRates!$C$8)+(H16*BenefitRates!$C$9),0))</f>
        <v>0</v>
      </c>
      <c r="K16" s="15">
        <f>IF(H16=0,0,ROUND(H16*BenefitRates!$C$6,0))</f>
        <v>0</v>
      </c>
      <c r="L16" s="15">
        <f>IF(D16=0,0,IF(E16="Single Coverage",ROUND((BenefitRates!$G$5/24)*F16,0),IF(E16="Employee + One",ROUND((BenefitRates!$G$6/24)*F16,0),IF(E16="Family Coverage",ROUND((BenefitRates!$G$7/24)*F16,0),0))))</f>
        <v>0</v>
      </c>
      <c r="M16" s="15">
        <f>IF(H16=0,0,ROUND(H16*BenefitRates!$C$10,0))</f>
        <v>0</v>
      </c>
      <c r="N16" s="15">
        <f>IF(H16=0,0,IF(B16="SPORS",ROUND(BenefitRates!$C$15*H16,0),IF(B16="VaLORS",ROUND(BenefitRates!$C$17*H16,0),ROUND(BenefitRates!$C$11*H16,0))))</f>
        <v>0</v>
      </c>
      <c r="O16" s="16">
        <f t="shared" si="0"/>
        <v>0</v>
      </c>
      <c r="P16" s="17">
        <f t="shared" si="6"/>
        <v>0</v>
      </c>
      <c r="Q16" s="42">
        <f t="shared" si="5"/>
        <v>0</v>
      </c>
      <c r="R16" s="15">
        <f>IF(D16=0,0,IF(B16="Defined Contrib",ROUND(BenefitRates!$D$12*Q16,0),IF(B16="Judges",ROUND(BenefitRates!$D$13*Q16,0),IF(B16="SPORS",ROUND(BenefitRates!$D$14*Q16,0),IF(B16="VaLORS",ROUND(BenefitRates!$D$16*Q16,0),ROUND(BenefitRates!$D$5*Q16,0))))))</f>
        <v>0</v>
      </c>
      <c r="S16" s="15">
        <f>IF(Q16&lt;BenefitRates!$D$8,ROUND((Q16*BenefitRates!$D$7)+(Q16*BenefitRates!$D$9),0),ROUND((BenefitRates!$D$7*BenefitRates!$D$8)+(Q16*BenefitRates!$D$9),0))</f>
        <v>0</v>
      </c>
      <c r="T16" s="15">
        <f>IF(Q16=0,0,ROUND(Q16*BenefitRates!$D$6,0))</f>
        <v>0</v>
      </c>
      <c r="U16" s="15">
        <f>IF(D16=0,0,IF(E16="Single Coverage",ROUND((BenefitRates!$H$5/24)*G16,0),IF(E16="Employee + One",ROUND((BenefitRates!$H$6/24)*G16,0),IF(E16="Family Coverage",ROUND((BenefitRates!$H$7/24)*G16,0),0))))</f>
        <v>0</v>
      </c>
      <c r="V16" s="15">
        <f>IF(Q16=0,0,ROUND(Q16*BenefitRates!$D$10,0))</f>
        <v>0</v>
      </c>
      <c r="W16" s="15">
        <f>IF(Q16=0,0,IF(B16="Judges", 0, IF(B16="SPORS",ROUND(BenefitRates!$D$15*Q16,0),IF(B16="VaLORS",ROUND(BenefitRates!$D$17*Q16,0),ROUND(BenefitRates!$D$11*Q16,0)))))</f>
        <v>0</v>
      </c>
      <c r="X16" s="16">
        <f t="shared" si="1"/>
        <v>0</v>
      </c>
      <c r="Y16" s="17">
        <f t="shared" si="7"/>
        <v>0</v>
      </c>
    </row>
    <row r="17" spans="1:25" ht="13.5" customHeight="1" x14ac:dyDescent="0.4">
      <c r="A17" s="73"/>
      <c r="B17" s="74" t="s">
        <v>8</v>
      </c>
      <c r="C17" s="68"/>
      <c r="D17" s="75">
        <v>0</v>
      </c>
      <c r="E17" s="70"/>
      <c r="F17" s="76"/>
      <c r="G17" s="77"/>
      <c r="H17" s="14">
        <f t="shared" si="4"/>
        <v>0</v>
      </c>
      <c r="I17" s="15">
        <f>IF(D17=0,0,IF(B17="Defined Contrib",ROUND(BenefitRates!$C$12*H17,0),IF(B17="Judges",ROUND(BenefitRates!$C$13*H17,0),IF(B17="SPORS",ROUND(BenefitRates!$C$14*H17,0),IF(B17="VaLORS",ROUND(BenefitRates!$C$16*H17,0),ROUND(BenefitRates!$C$5*H17,0))))))</f>
        <v>0</v>
      </c>
      <c r="J17" s="15">
        <f>IF(H17&lt;BenefitRates!$C$8,ROUND((H17*BenefitRates!$C$7)+(H17*BenefitRates!$C$9),0),ROUND((BenefitRates!$C$7*BenefitRates!$C$8)+(H17*BenefitRates!$C$9),0))</f>
        <v>0</v>
      </c>
      <c r="K17" s="15">
        <f>IF(H17=0,0,ROUND(H17*BenefitRates!$C$6,0))</f>
        <v>0</v>
      </c>
      <c r="L17" s="15">
        <f>IF(D17=0,0,IF(E17="Single Coverage",ROUND((BenefitRates!$G$5/24)*F17,0),IF(E17="Employee + One",ROUND((BenefitRates!$G$6/24)*F17,0),IF(E17="Family Coverage",ROUND((BenefitRates!$G$7/24)*F17,0),0))))</f>
        <v>0</v>
      </c>
      <c r="M17" s="15">
        <f>IF(H17=0,0,ROUND(H17*BenefitRates!$C$10,0))</f>
        <v>0</v>
      </c>
      <c r="N17" s="15">
        <f>IF(H17=0,0,IF(B17="SPORS",ROUND(BenefitRates!$C$15*H17,0),IF(B17="VaLORS",ROUND(BenefitRates!$C$17*H17,0),ROUND(BenefitRates!$C$11*H17,0))))</f>
        <v>0</v>
      </c>
      <c r="O17" s="16">
        <f t="shared" si="0"/>
        <v>0</v>
      </c>
      <c r="P17" s="17">
        <f t="shared" si="6"/>
        <v>0</v>
      </c>
      <c r="Q17" s="42">
        <f t="shared" si="5"/>
        <v>0</v>
      </c>
      <c r="R17" s="15">
        <f>IF(D17=0,0,IF(B17="Defined Contrib",ROUND(BenefitRates!$D$12*Q17,0),IF(B17="Judges",ROUND(BenefitRates!$D$13*Q17,0),IF(B17="SPORS",ROUND(BenefitRates!$D$14*Q17,0),IF(B17="VaLORS",ROUND(BenefitRates!$D$16*Q17,0),ROUND(BenefitRates!$D$5*Q17,0))))))</f>
        <v>0</v>
      </c>
      <c r="S17" s="15">
        <f>IF(Q17&lt;BenefitRates!$D$8,ROUND((Q17*BenefitRates!$D$7)+(Q17*BenefitRates!$D$9),0),ROUND((BenefitRates!$D$7*BenefitRates!$D$8)+(Q17*BenefitRates!$D$9),0))</f>
        <v>0</v>
      </c>
      <c r="T17" s="15">
        <f>IF(Q17=0,0,ROUND(Q17*BenefitRates!$D$6,0))</f>
        <v>0</v>
      </c>
      <c r="U17" s="15">
        <f>IF(D17=0,0,IF(E17="Single Coverage",ROUND((BenefitRates!$H$5/24)*G17,0),IF(E17="Employee + One",ROUND((BenefitRates!$H$6/24)*G17,0),IF(E17="Family Coverage",ROUND((BenefitRates!$H$7/24)*G17,0),0))))</f>
        <v>0</v>
      </c>
      <c r="V17" s="15">
        <f>IF(Q17=0,0,ROUND(Q17*BenefitRates!$D$10,0))</f>
        <v>0</v>
      </c>
      <c r="W17" s="15">
        <f>IF(Q17=0,0,IF(B17="Judges", 0, IF(B17="SPORS",ROUND(BenefitRates!$D$15*Q17,0),IF(B17="VaLORS",ROUND(BenefitRates!$D$17*Q17,0),ROUND(BenefitRates!$D$11*Q17,0)))))</f>
        <v>0</v>
      </c>
      <c r="X17" s="16">
        <f t="shared" si="1"/>
        <v>0</v>
      </c>
      <c r="Y17" s="17">
        <f t="shared" si="7"/>
        <v>0</v>
      </c>
    </row>
    <row r="18" spans="1:25" ht="13.5" customHeight="1" x14ac:dyDescent="0.4">
      <c r="A18" s="73"/>
      <c r="B18" s="74" t="s">
        <v>8</v>
      </c>
      <c r="C18" s="68"/>
      <c r="D18" s="75">
        <v>0</v>
      </c>
      <c r="E18" s="70"/>
      <c r="F18" s="76"/>
      <c r="G18" s="77"/>
      <c r="H18" s="14">
        <f t="shared" si="4"/>
        <v>0</v>
      </c>
      <c r="I18" s="15">
        <f>IF(D18=0,0,IF(B18="Defined Contrib",ROUND(BenefitRates!$C$12*H18,0),IF(B18="Judges",ROUND(BenefitRates!$C$13*H18,0),IF(B18="SPORS",ROUND(BenefitRates!$C$14*H18,0),IF(B18="VaLORS",ROUND(BenefitRates!$C$16*H18,0),ROUND(BenefitRates!$C$5*H18,0))))))</f>
        <v>0</v>
      </c>
      <c r="J18" s="15">
        <f>IF(H18&lt;BenefitRates!$C$8,ROUND((H18*BenefitRates!$C$7)+(H18*BenefitRates!$C$9),0),ROUND((BenefitRates!$C$7*BenefitRates!$C$8)+(H18*BenefitRates!$C$9),0))</f>
        <v>0</v>
      </c>
      <c r="K18" s="15">
        <f>IF(H18=0,0,ROUND(H18*BenefitRates!$C$6,0))</f>
        <v>0</v>
      </c>
      <c r="L18" s="15">
        <f>IF(D18=0,0,IF(E18="Single Coverage",ROUND((BenefitRates!$G$5/24)*F18,0),IF(E18="Employee + One",ROUND((BenefitRates!$G$6/24)*F18,0),IF(E18="Family Coverage",ROUND((BenefitRates!$G$7/24)*F18,0),0))))</f>
        <v>0</v>
      </c>
      <c r="M18" s="15">
        <f>IF(H18=0,0,ROUND(H18*BenefitRates!$C$10,0))</f>
        <v>0</v>
      </c>
      <c r="N18" s="15">
        <f>IF(H18=0,0,IF(B18="SPORS",ROUND(BenefitRates!$C$15*H18,0),IF(B18="VaLORS",ROUND(BenefitRates!$C$17*H18,0),ROUND(BenefitRates!$C$11*H18,0))))</f>
        <v>0</v>
      </c>
      <c r="O18" s="16">
        <f t="shared" si="0"/>
        <v>0</v>
      </c>
      <c r="P18" s="17">
        <f t="shared" si="6"/>
        <v>0</v>
      </c>
      <c r="Q18" s="42">
        <f t="shared" si="5"/>
        <v>0</v>
      </c>
      <c r="R18" s="15">
        <f>IF(D18=0,0,IF(B18="Defined Contrib",ROUND(BenefitRates!$D$12*Q18,0),IF(B18="Judges",ROUND(BenefitRates!$D$13*Q18,0),IF(B18="SPORS",ROUND(BenefitRates!$D$14*Q18,0),IF(B18="VaLORS",ROUND(BenefitRates!$D$16*Q18,0),ROUND(BenefitRates!$D$5*Q18,0))))))</f>
        <v>0</v>
      </c>
      <c r="S18" s="15">
        <f>IF(Q18&lt;BenefitRates!$D$8,ROUND((Q18*BenefitRates!$D$7)+(Q18*BenefitRates!$D$9),0),ROUND((BenefitRates!$D$7*BenefitRates!$D$8)+(Q18*BenefitRates!$D$9),0))</f>
        <v>0</v>
      </c>
      <c r="T18" s="15">
        <f>IF(Q18=0,0,ROUND(Q18*BenefitRates!$D$6,0))</f>
        <v>0</v>
      </c>
      <c r="U18" s="15">
        <f>IF(D18=0,0,IF(E18="Single Coverage",ROUND((BenefitRates!$H$5/24)*G18,0),IF(E18="Employee + One",ROUND((BenefitRates!$H$6/24)*G18,0),IF(E18="Family Coverage",ROUND((BenefitRates!$H$7/24)*G18,0),0))))</f>
        <v>0</v>
      </c>
      <c r="V18" s="15">
        <f>IF(Q18=0,0,ROUND(Q18*BenefitRates!$D$10,0))</f>
        <v>0</v>
      </c>
      <c r="W18" s="15">
        <f>IF(Q18=0,0,IF(B18="Judges", 0, IF(B18="SPORS",ROUND(BenefitRates!$D$15*Q18,0),IF(B18="VaLORS",ROUND(BenefitRates!$D$17*Q18,0),ROUND(BenefitRates!$D$11*Q18,0)))))</f>
        <v>0</v>
      </c>
      <c r="X18" s="16">
        <f t="shared" si="1"/>
        <v>0</v>
      </c>
      <c r="Y18" s="17">
        <f t="shared" si="7"/>
        <v>0</v>
      </c>
    </row>
    <row r="19" spans="1:25" ht="13.5" customHeight="1" x14ac:dyDescent="0.4">
      <c r="A19" s="73"/>
      <c r="B19" s="74" t="s">
        <v>8</v>
      </c>
      <c r="C19" s="68"/>
      <c r="D19" s="75">
        <v>0</v>
      </c>
      <c r="E19" s="70"/>
      <c r="F19" s="76"/>
      <c r="G19" s="77"/>
      <c r="H19" s="14">
        <f t="shared" si="4"/>
        <v>0</v>
      </c>
      <c r="I19" s="15">
        <f>IF(D19=0,0,IF(B19="Defined Contrib",ROUND(BenefitRates!$C$12*H19,0),IF(B19="Judges",ROUND(BenefitRates!$C$13*H19,0),IF(B19="SPORS",ROUND(BenefitRates!$C$14*H19,0),IF(B19="VaLORS",ROUND(BenefitRates!$C$16*H19,0),ROUND(BenefitRates!$C$5*H19,0))))))</f>
        <v>0</v>
      </c>
      <c r="J19" s="15">
        <f>IF(H19&lt;BenefitRates!$C$8,ROUND((H19*BenefitRates!$C$7)+(H19*BenefitRates!$C$9),0),ROUND((BenefitRates!$C$7*BenefitRates!$C$8)+(H19*BenefitRates!$C$9),0))</f>
        <v>0</v>
      </c>
      <c r="K19" s="15">
        <f>IF(H19=0,0,ROUND(H19*BenefitRates!$C$6,0))</f>
        <v>0</v>
      </c>
      <c r="L19" s="15">
        <f>IF(D19=0,0,IF(E19="Single Coverage",ROUND((BenefitRates!$G$5/24)*F19,0),IF(E19="Employee + One",ROUND((BenefitRates!$G$6/24)*F19,0),IF(E19="Family Coverage",ROUND((BenefitRates!$G$7/24)*F19,0),0))))</f>
        <v>0</v>
      </c>
      <c r="M19" s="15">
        <f>IF(H19=0,0,ROUND(H19*BenefitRates!$C$10,0))</f>
        <v>0</v>
      </c>
      <c r="N19" s="15">
        <f>IF(H19=0,0,IF(B19="SPORS",ROUND(BenefitRates!$C$15*H19,0),IF(B19="VaLORS",ROUND(BenefitRates!$C$17*H19,0),ROUND(BenefitRates!$C$11*H19,0))))</f>
        <v>0</v>
      </c>
      <c r="O19" s="16">
        <f t="shared" si="0"/>
        <v>0</v>
      </c>
      <c r="P19" s="17">
        <f t="shared" si="6"/>
        <v>0</v>
      </c>
      <c r="Q19" s="42">
        <f t="shared" si="5"/>
        <v>0</v>
      </c>
      <c r="R19" s="15">
        <f>IF(D19=0,0,IF(B19="Defined Contrib",ROUND(BenefitRates!$D$12*Q19,0),IF(B19="Judges",ROUND(BenefitRates!$D$13*Q19,0),IF(B19="SPORS",ROUND(BenefitRates!$D$14*Q19,0),IF(B19="VaLORS",ROUND(BenefitRates!$D$16*Q19,0),ROUND(BenefitRates!$D$5*Q19,0))))))</f>
        <v>0</v>
      </c>
      <c r="S19" s="15">
        <f>IF(Q19&lt;BenefitRates!$D$8,ROUND((Q19*BenefitRates!$D$7)+(Q19*BenefitRates!$D$9),0),ROUND((BenefitRates!$D$7*BenefitRates!$D$8)+(Q19*BenefitRates!$D$9),0))</f>
        <v>0</v>
      </c>
      <c r="T19" s="15">
        <f>IF(Q19=0,0,ROUND(Q19*BenefitRates!$D$6,0))</f>
        <v>0</v>
      </c>
      <c r="U19" s="15">
        <f>IF(D19=0,0,IF(E19="Single Coverage",ROUND((BenefitRates!$H$5/24)*G19,0),IF(E19="Employee + One",ROUND((BenefitRates!$H$6/24)*G19,0),IF(E19="Family Coverage",ROUND((BenefitRates!$H$7/24)*G19,0),0))))</f>
        <v>0</v>
      </c>
      <c r="V19" s="15">
        <f>IF(Q19=0,0,ROUND(Q19*BenefitRates!$D$10,0))</f>
        <v>0</v>
      </c>
      <c r="W19" s="15">
        <f>IF(Q19=0,0,IF(B19="Judges", 0, IF(B19="SPORS",ROUND(BenefitRates!$D$15*Q19,0),IF(B19="VaLORS",ROUND(BenefitRates!$D$17*Q19,0),ROUND(BenefitRates!$D$11*Q19,0)))))</f>
        <v>0</v>
      </c>
      <c r="X19" s="16">
        <f t="shared" si="1"/>
        <v>0</v>
      </c>
      <c r="Y19" s="17">
        <f t="shared" si="7"/>
        <v>0</v>
      </c>
    </row>
    <row r="20" spans="1:25" ht="13.5" customHeight="1" x14ac:dyDescent="0.4">
      <c r="A20" s="73"/>
      <c r="B20" s="74" t="s">
        <v>8</v>
      </c>
      <c r="C20" s="68"/>
      <c r="D20" s="75">
        <v>0</v>
      </c>
      <c r="E20" s="70"/>
      <c r="F20" s="76"/>
      <c r="G20" s="77"/>
      <c r="H20" s="14">
        <f t="shared" si="4"/>
        <v>0</v>
      </c>
      <c r="I20" s="15">
        <f>IF(D20=0,0,IF(B20="Defined Contrib",ROUND(BenefitRates!$C$12*H20,0),IF(B20="Judges",ROUND(BenefitRates!$C$13*H20,0),IF(B20="SPORS",ROUND(BenefitRates!$C$14*H20,0),IF(B20="VaLORS",ROUND(BenefitRates!$C$16*H20,0),ROUND(BenefitRates!$C$5*H20,0))))))</f>
        <v>0</v>
      </c>
      <c r="J20" s="15">
        <f>IF(H20&lt;BenefitRates!$C$8,ROUND((H20*BenefitRates!$C$7)+(H20*BenefitRates!$C$9),0),ROUND((BenefitRates!$C$7*BenefitRates!$C$8)+(H20*BenefitRates!$C$9),0))</f>
        <v>0</v>
      </c>
      <c r="K20" s="15">
        <f>IF(H20=0,0,ROUND(H20*BenefitRates!$C$6,0))</f>
        <v>0</v>
      </c>
      <c r="L20" s="15">
        <f>IF(D20=0,0,IF(E20="Single Coverage",ROUND((BenefitRates!$G$5/24)*F20,0),IF(E20="Employee + One",ROUND((BenefitRates!$G$6/24)*F20,0),IF(E20="Family Coverage",ROUND((BenefitRates!$G$7/24)*F20,0),0))))</f>
        <v>0</v>
      </c>
      <c r="M20" s="15">
        <f>IF(H20=0,0,ROUND(H20*BenefitRates!$C$10,0))</f>
        <v>0</v>
      </c>
      <c r="N20" s="15">
        <f>IF(H20=0,0,IF(B20="SPORS",ROUND(BenefitRates!$C$15*H20,0),IF(B20="VaLORS",ROUND(BenefitRates!$C$17*H20,0),ROUND(BenefitRates!$C$11*H20,0))))</f>
        <v>0</v>
      </c>
      <c r="O20" s="16">
        <f t="shared" si="0"/>
        <v>0</v>
      </c>
      <c r="P20" s="17">
        <f t="shared" si="6"/>
        <v>0</v>
      </c>
      <c r="Q20" s="42">
        <f t="shared" si="5"/>
        <v>0</v>
      </c>
      <c r="R20" s="15">
        <f>IF(D20=0,0,IF(B20="Defined Contrib",ROUND(BenefitRates!$D$12*Q20,0),IF(B20="Judges",ROUND(BenefitRates!$D$13*Q20,0),IF(B20="SPORS",ROUND(BenefitRates!$D$14*Q20,0),IF(B20="VaLORS",ROUND(BenefitRates!$D$16*Q20,0),ROUND(BenefitRates!$D$5*Q20,0))))))</f>
        <v>0</v>
      </c>
      <c r="S20" s="15">
        <f>IF(Q20&lt;BenefitRates!$D$8,ROUND((Q20*BenefitRates!$D$7)+(Q20*BenefitRates!$D$9),0),ROUND((BenefitRates!$D$7*BenefitRates!$D$8)+(Q20*BenefitRates!$D$9),0))</f>
        <v>0</v>
      </c>
      <c r="T20" s="15">
        <f>IF(Q20=0,0,ROUND(Q20*BenefitRates!$D$6,0))</f>
        <v>0</v>
      </c>
      <c r="U20" s="15">
        <f>IF(D20=0,0,IF(E20="Single Coverage",ROUND((BenefitRates!$H$5/24)*G20,0),IF(E20="Employee + One",ROUND((BenefitRates!$H$6/24)*G20,0),IF(E20="Family Coverage",ROUND((BenefitRates!$H$7/24)*G20,0),0))))</f>
        <v>0</v>
      </c>
      <c r="V20" s="15">
        <f>IF(Q20=0,0,ROUND(Q20*BenefitRates!$D$10,0))</f>
        <v>0</v>
      </c>
      <c r="W20" s="15">
        <f>IF(Q20=0,0,IF(B20="Judges", 0, IF(B20="SPORS",ROUND(BenefitRates!$D$15*Q20,0),IF(B20="VaLORS",ROUND(BenefitRates!$D$17*Q20,0),ROUND(BenefitRates!$D$11*Q20,0)))))</f>
        <v>0</v>
      </c>
      <c r="X20" s="16">
        <f t="shared" si="1"/>
        <v>0</v>
      </c>
      <c r="Y20" s="17">
        <f t="shared" si="7"/>
        <v>0</v>
      </c>
    </row>
    <row r="21" spans="1:25" ht="13.5" customHeight="1" x14ac:dyDescent="0.4">
      <c r="A21" s="73"/>
      <c r="B21" s="74" t="s">
        <v>8</v>
      </c>
      <c r="C21" s="68"/>
      <c r="D21" s="75">
        <v>0</v>
      </c>
      <c r="E21" s="70"/>
      <c r="F21" s="76"/>
      <c r="G21" s="77"/>
      <c r="H21" s="14">
        <f t="shared" si="4"/>
        <v>0</v>
      </c>
      <c r="I21" s="15">
        <f>IF(D21=0,0,IF(B21="Defined Contrib",ROUND(BenefitRates!$C$12*H21,0),IF(B21="Judges",ROUND(BenefitRates!$C$13*H21,0),IF(B21="SPORS",ROUND(BenefitRates!$C$14*H21,0),IF(B21="VaLORS",ROUND(BenefitRates!$C$16*H21,0),ROUND(BenefitRates!$C$5*H21,0))))))</f>
        <v>0</v>
      </c>
      <c r="J21" s="15">
        <f>IF(H21&lt;BenefitRates!$C$8,ROUND((H21*BenefitRates!$C$7)+(H21*BenefitRates!$C$9),0),ROUND((BenefitRates!$C$7*BenefitRates!$C$8)+(H21*BenefitRates!$C$9),0))</f>
        <v>0</v>
      </c>
      <c r="K21" s="15">
        <f>IF(H21=0,0,ROUND(H21*BenefitRates!$C$6,0))</f>
        <v>0</v>
      </c>
      <c r="L21" s="15">
        <f>IF(D21=0,0,IF(E21="Single Coverage",ROUND((BenefitRates!$G$5/24)*F21,0),IF(E21="Employee + One",ROUND((BenefitRates!$G$6/24)*F21,0),IF(E21="Family Coverage",ROUND((BenefitRates!$G$7/24)*F21,0),0))))</f>
        <v>0</v>
      </c>
      <c r="M21" s="15">
        <f>IF(H21=0,0,ROUND(H21*BenefitRates!$C$10,0))</f>
        <v>0</v>
      </c>
      <c r="N21" s="15">
        <f>IF(H21=0,0,IF(B21="SPORS",ROUND(BenefitRates!$C$15*H21,0),IF(B21="VaLORS",ROUND(BenefitRates!$C$17*H21,0),ROUND(BenefitRates!$C$11*H21,0))))</f>
        <v>0</v>
      </c>
      <c r="O21" s="16">
        <f t="shared" si="0"/>
        <v>0</v>
      </c>
      <c r="P21" s="17">
        <f t="shared" si="6"/>
        <v>0</v>
      </c>
      <c r="Q21" s="42">
        <f t="shared" si="5"/>
        <v>0</v>
      </c>
      <c r="R21" s="15">
        <f>IF(D21=0,0,IF(B21="Defined Contrib",ROUND(BenefitRates!$D$12*Q21,0),IF(B21="Judges",ROUND(BenefitRates!$D$13*Q21,0),IF(B21="SPORS",ROUND(BenefitRates!$D$14*Q21,0),IF(B21="VaLORS",ROUND(BenefitRates!$D$16*Q21,0),ROUND(BenefitRates!$D$5*Q21,0))))))</f>
        <v>0</v>
      </c>
      <c r="S21" s="15">
        <f>IF(Q21&lt;BenefitRates!$D$8,ROUND((Q21*BenefitRates!$D$7)+(Q21*BenefitRates!$D$9),0),ROUND((BenefitRates!$D$7*BenefitRates!$D$8)+(Q21*BenefitRates!$D$9),0))</f>
        <v>0</v>
      </c>
      <c r="T21" s="15">
        <f>IF(Q21=0,0,ROUND(Q21*BenefitRates!$D$6,0))</f>
        <v>0</v>
      </c>
      <c r="U21" s="15">
        <f>IF(D21=0,0,IF(E21="Single Coverage",ROUND((BenefitRates!$H$5/24)*G21,0),IF(E21="Employee + One",ROUND((BenefitRates!$H$6/24)*G21,0),IF(E21="Family Coverage",ROUND((BenefitRates!$H$7/24)*G21,0),0))))</f>
        <v>0</v>
      </c>
      <c r="V21" s="15">
        <f>IF(Q21=0,0,ROUND(Q21*BenefitRates!$D$10,0))</f>
        <v>0</v>
      </c>
      <c r="W21" s="15">
        <f>IF(Q21=0,0,IF(B21="Judges", 0, IF(B21="SPORS",ROUND(BenefitRates!$D$15*Q21,0),IF(B21="VaLORS",ROUND(BenefitRates!$D$17*Q21,0),ROUND(BenefitRates!$D$11*Q21,0)))))</f>
        <v>0</v>
      </c>
      <c r="X21" s="16">
        <f t="shared" si="1"/>
        <v>0</v>
      </c>
      <c r="Y21" s="17">
        <f t="shared" si="7"/>
        <v>0</v>
      </c>
    </row>
    <row r="22" spans="1:25" ht="13.5" customHeight="1" x14ac:dyDescent="0.4">
      <c r="A22" s="73"/>
      <c r="B22" s="74" t="s">
        <v>8</v>
      </c>
      <c r="C22" s="68"/>
      <c r="D22" s="75">
        <v>0</v>
      </c>
      <c r="E22" s="70"/>
      <c r="F22" s="76"/>
      <c r="G22" s="77"/>
      <c r="H22" s="14">
        <f t="shared" si="4"/>
        <v>0</v>
      </c>
      <c r="I22" s="15">
        <f>IF(D22=0,0,IF(B22="Defined Contrib",ROUND(BenefitRates!$C$12*H22,0),IF(B22="Judges",ROUND(BenefitRates!$C$13*H22,0),IF(B22="SPORS",ROUND(BenefitRates!$C$14*H22,0),IF(B22="VaLORS",ROUND(BenefitRates!$C$16*H22,0),ROUND(BenefitRates!$C$5*H22,0))))))</f>
        <v>0</v>
      </c>
      <c r="J22" s="15">
        <f>IF(H22&lt;BenefitRates!$C$8,ROUND((H22*BenefitRates!$C$7)+(H22*BenefitRates!$C$9),0),ROUND((BenefitRates!$C$7*BenefitRates!$C$8)+(H22*BenefitRates!$C$9),0))</f>
        <v>0</v>
      </c>
      <c r="K22" s="15">
        <f>IF(H22=0,0,ROUND(H22*BenefitRates!$C$6,0))</f>
        <v>0</v>
      </c>
      <c r="L22" s="15">
        <f>IF(D22=0,0,IF(E22="Single Coverage",ROUND((BenefitRates!$G$5/24)*F22,0),IF(E22="Employee + One",ROUND((BenefitRates!$G$6/24)*F22,0),IF(E22="Family Coverage",ROUND((BenefitRates!$G$7/24)*F22,0),0))))</f>
        <v>0</v>
      </c>
      <c r="M22" s="15">
        <f>IF(H22=0,0,ROUND(H22*BenefitRates!$C$10,0))</f>
        <v>0</v>
      </c>
      <c r="N22" s="15">
        <f>IF(H22=0,0,IF(B22="SPORS",ROUND(BenefitRates!$C$15*H22,0),IF(B22="VaLORS",ROUND(BenefitRates!$C$17*H22,0),ROUND(BenefitRates!$C$11*H22,0))))</f>
        <v>0</v>
      </c>
      <c r="O22" s="16">
        <f t="shared" si="0"/>
        <v>0</v>
      </c>
      <c r="P22" s="17">
        <f t="shared" si="6"/>
        <v>0</v>
      </c>
      <c r="Q22" s="42">
        <f t="shared" si="5"/>
        <v>0</v>
      </c>
      <c r="R22" s="15">
        <f>IF(D22=0,0,IF(B22="Defined Contrib",ROUND(BenefitRates!$D$12*Q22,0),IF(B22="Judges",ROUND(BenefitRates!$D$13*Q22,0),IF(B22="SPORS",ROUND(BenefitRates!$D$14*Q22,0),IF(B22="VaLORS",ROUND(BenefitRates!$D$16*Q22,0),ROUND(BenefitRates!$D$5*Q22,0))))))</f>
        <v>0</v>
      </c>
      <c r="S22" s="15">
        <f>IF(Q22&lt;BenefitRates!$D$8,ROUND((Q22*BenefitRates!$D$7)+(Q22*BenefitRates!$D$9),0),ROUND((BenefitRates!$D$7*BenefitRates!$D$8)+(Q22*BenefitRates!$D$9),0))</f>
        <v>0</v>
      </c>
      <c r="T22" s="15">
        <f>IF(Q22=0,0,ROUND(Q22*BenefitRates!$D$6,0))</f>
        <v>0</v>
      </c>
      <c r="U22" s="15">
        <f>IF(D22=0,0,IF(E22="Single Coverage",ROUND((BenefitRates!$H$5/24)*G22,0),IF(E22="Employee + One",ROUND((BenefitRates!$H$6/24)*G22,0),IF(E22="Family Coverage",ROUND((BenefitRates!$H$7/24)*G22,0),0))))</f>
        <v>0</v>
      </c>
      <c r="V22" s="15">
        <f>IF(Q22=0,0,ROUND(Q22*BenefitRates!$D$10,0))</f>
        <v>0</v>
      </c>
      <c r="W22" s="15">
        <f>IF(Q22=0,0,IF(B22="Judges", 0, IF(B22="SPORS",ROUND(BenefitRates!$D$15*Q22,0),IF(B22="VaLORS",ROUND(BenefitRates!$D$17*Q22,0),ROUND(BenefitRates!$D$11*Q22,0)))))</f>
        <v>0</v>
      </c>
      <c r="X22" s="16">
        <f t="shared" si="1"/>
        <v>0</v>
      </c>
      <c r="Y22" s="17">
        <f t="shared" si="7"/>
        <v>0</v>
      </c>
    </row>
    <row r="23" spans="1:25" ht="13.5" customHeight="1" x14ac:dyDescent="0.4">
      <c r="A23" s="73"/>
      <c r="B23" s="74" t="s">
        <v>8</v>
      </c>
      <c r="C23" s="68"/>
      <c r="D23" s="75">
        <v>0</v>
      </c>
      <c r="E23" s="70"/>
      <c r="F23" s="76"/>
      <c r="G23" s="77"/>
      <c r="H23" s="14">
        <f t="shared" si="4"/>
        <v>0</v>
      </c>
      <c r="I23" s="15">
        <f>IF(D23=0,0,IF(B23="Defined Contrib",ROUND(BenefitRates!$C$12*H23,0),IF(B23="Judges",ROUND(BenefitRates!$C$13*H23,0),IF(B23="SPORS",ROUND(BenefitRates!$C$14*H23,0),IF(B23="VaLORS",ROUND(BenefitRates!$C$16*H23,0),ROUND(BenefitRates!$C$5*H23,0))))))</f>
        <v>0</v>
      </c>
      <c r="J23" s="15">
        <f>IF(H23&lt;BenefitRates!$C$8,ROUND((H23*BenefitRates!$C$7)+(H23*BenefitRates!$C$9),0),ROUND((BenefitRates!$C$7*BenefitRates!$C$8)+(H23*BenefitRates!$C$9),0))</f>
        <v>0</v>
      </c>
      <c r="K23" s="15">
        <f>IF(H23=0,0,ROUND(H23*BenefitRates!$C$6,0))</f>
        <v>0</v>
      </c>
      <c r="L23" s="15">
        <f>IF(D23=0,0,IF(E23="Single Coverage",ROUND((BenefitRates!$G$5/24)*F23,0),IF(E23="Employee + One",ROUND((BenefitRates!$G$6/24)*F23,0),IF(E23="Family Coverage",ROUND((BenefitRates!$G$7/24)*F23,0),0))))</f>
        <v>0</v>
      </c>
      <c r="M23" s="15">
        <f>IF(H23=0,0,ROUND(H23*BenefitRates!$C$10,0))</f>
        <v>0</v>
      </c>
      <c r="N23" s="15">
        <f>IF(H23=0,0,IF(B23="SPORS",ROUND(BenefitRates!$C$15*H23,0),IF(B23="VaLORS",ROUND(BenefitRates!$C$17*H23,0),ROUND(BenefitRates!$C$11*H23,0))))</f>
        <v>0</v>
      </c>
      <c r="O23" s="16">
        <f t="shared" si="0"/>
        <v>0</v>
      </c>
      <c r="P23" s="17">
        <f t="shared" si="6"/>
        <v>0</v>
      </c>
      <c r="Q23" s="42">
        <f t="shared" si="5"/>
        <v>0</v>
      </c>
      <c r="R23" s="15">
        <f>IF(D23=0,0,IF(B23="Defined Contrib",ROUND(BenefitRates!$D$12*Q23,0),IF(B23="Judges",ROUND(BenefitRates!$D$13*Q23,0),IF(B23="SPORS",ROUND(BenefitRates!$D$14*Q23,0),IF(B23="VaLORS",ROUND(BenefitRates!$D$16*Q23,0),ROUND(BenefitRates!$D$5*Q23,0))))))</f>
        <v>0</v>
      </c>
      <c r="S23" s="15">
        <f>IF(Q23&lt;BenefitRates!$D$8,ROUND((Q23*BenefitRates!$D$7)+(Q23*BenefitRates!$D$9),0),ROUND((BenefitRates!$D$7*BenefitRates!$D$8)+(Q23*BenefitRates!$D$9),0))</f>
        <v>0</v>
      </c>
      <c r="T23" s="15">
        <f>IF(Q23=0,0,ROUND(Q23*BenefitRates!$D$6,0))</f>
        <v>0</v>
      </c>
      <c r="U23" s="15">
        <f>IF(D23=0,0,IF(E23="Single Coverage",ROUND((BenefitRates!$H$5/24)*G23,0),IF(E23="Employee + One",ROUND((BenefitRates!$H$6/24)*G23,0),IF(E23="Family Coverage",ROUND((BenefitRates!$H$7/24)*G23,0),0))))</f>
        <v>0</v>
      </c>
      <c r="V23" s="15">
        <f>IF(Q23=0,0,ROUND(Q23*BenefitRates!$D$10,0))</f>
        <v>0</v>
      </c>
      <c r="W23" s="15">
        <f>IF(Q23=0,0,IF(B23="Judges", 0, IF(B23="SPORS",ROUND(BenefitRates!$D$15*Q23,0),IF(B23="VaLORS",ROUND(BenefitRates!$D$17*Q23,0),ROUND(BenefitRates!$D$11*Q23,0)))))</f>
        <v>0</v>
      </c>
      <c r="X23" s="16">
        <f t="shared" si="1"/>
        <v>0</v>
      </c>
      <c r="Y23" s="17">
        <f t="shared" si="7"/>
        <v>0</v>
      </c>
    </row>
    <row r="24" spans="1:25" ht="13.5" customHeight="1" x14ac:dyDescent="0.4">
      <c r="A24" s="73"/>
      <c r="B24" s="74" t="s">
        <v>8</v>
      </c>
      <c r="C24" s="68"/>
      <c r="D24" s="75">
        <v>0</v>
      </c>
      <c r="E24" s="70"/>
      <c r="F24" s="76"/>
      <c r="G24" s="77"/>
      <c r="H24" s="14">
        <f t="shared" si="4"/>
        <v>0</v>
      </c>
      <c r="I24" s="15">
        <f>IF(D24=0,0,IF(B24="Defined Contrib",ROUND(BenefitRates!$C$12*H24,0),IF(B24="Judges",ROUND(BenefitRates!$C$13*H24,0),IF(B24="SPORS",ROUND(BenefitRates!$C$14*H24,0),IF(B24="VaLORS",ROUND(BenefitRates!$C$16*H24,0),ROUND(BenefitRates!$C$5*H24,0))))))</f>
        <v>0</v>
      </c>
      <c r="J24" s="15">
        <f>IF(H24&lt;BenefitRates!$C$8,ROUND((H24*BenefitRates!$C$7)+(H24*BenefitRates!$C$9),0),ROUND((BenefitRates!$C$7*BenefitRates!$C$8)+(H24*BenefitRates!$C$9),0))</f>
        <v>0</v>
      </c>
      <c r="K24" s="15">
        <f>IF(H24=0,0,ROUND(H24*BenefitRates!$C$6,0))</f>
        <v>0</v>
      </c>
      <c r="L24" s="15">
        <f>IF(D24=0,0,IF(E24="Single Coverage",ROUND((BenefitRates!$G$5/24)*F24,0),IF(E24="Employee + One",ROUND((BenefitRates!$G$6/24)*F24,0),IF(E24="Family Coverage",ROUND((BenefitRates!$G$7/24)*F24,0),0))))</f>
        <v>0</v>
      </c>
      <c r="M24" s="15">
        <f>IF(H24=0,0,ROUND(H24*BenefitRates!$C$10,0))</f>
        <v>0</v>
      </c>
      <c r="N24" s="15">
        <f>IF(H24=0,0,IF(B24="SPORS",ROUND(BenefitRates!$C$15*H24,0),IF(B24="VaLORS",ROUND(BenefitRates!$C$17*H24,0),ROUND(BenefitRates!$C$11*H24,0))))</f>
        <v>0</v>
      </c>
      <c r="O24" s="16">
        <f t="shared" si="0"/>
        <v>0</v>
      </c>
      <c r="P24" s="17">
        <f t="shared" si="2"/>
        <v>0</v>
      </c>
      <c r="Q24" s="42">
        <f t="shared" si="5"/>
        <v>0</v>
      </c>
      <c r="R24" s="15">
        <f>IF(D24=0,0,IF(B24="Defined Contrib",ROUND(BenefitRates!$D$12*Q24,0),IF(B24="Judges",ROUND(BenefitRates!$D$13*Q24,0),IF(B24="SPORS",ROUND(BenefitRates!$D$14*Q24,0),IF(B24="VaLORS",ROUND(BenefitRates!$D$16*Q24,0),ROUND(BenefitRates!$D$5*Q24,0))))))</f>
        <v>0</v>
      </c>
      <c r="S24" s="15">
        <f>IF(Q24&lt;BenefitRates!$D$8,ROUND((Q24*BenefitRates!$D$7)+(Q24*BenefitRates!$D$9),0),ROUND((BenefitRates!$D$7*BenefitRates!$D$8)+(Q24*BenefitRates!$D$9),0))</f>
        <v>0</v>
      </c>
      <c r="T24" s="15">
        <f>IF(Q24=0,0,ROUND(Q24*BenefitRates!$D$6,0))</f>
        <v>0</v>
      </c>
      <c r="U24" s="15">
        <f>IF(D24=0,0,IF(E24="Single Coverage",ROUND((BenefitRates!$H$5/24)*G24,0),IF(E24="Employee + One",ROUND((BenefitRates!$H$6/24)*G24,0),IF(E24="Family Coverage",ROUND((BenefitRates!$H$7/24)*G24,0),0))))</f>
        <v>0</v>
      </c>
      <c r="V24" s="15">
        <f>IF(Q24=0,0,ROUND(Q24*BenefitRates!$D$10,0))</f>
        <v>0</v>
      </c>
      <c r="W24" s="15">
        <f>IF(Q24=0,0,IF(B24="Judges", 0, IF(B24="SPORS",ROUND(BenefitRates!$D$15*Q24,0),IF(B24="VaLORS",ROUND(BenefitRates!$D$17*Q24,0),ROUND(BenefitRates!$D$11*Q24,0)))))</f>
        <v>0</v>
      </c>
      <c r="X24" s="16">
        <f t="shared" si="1"/>
        <v>0</v>
      </c>
      <c r="Y24" s="17">
        <f t="shared" si="3"/>
        <v>0</v>
      </c>
    </row>
    <row r="25" spans="1:25" ht="13.5" customHeight="1" x14ac:dyDescent="0.4">
      <c r="A25" s="73"/>
      <c r="B25" s="74" t="s">
        <v>8</v>
      </c>
      <c r="C25" s="68"/>
      <c r="D25" s="75">
        <v>0</v>
      </c>
      <c r="E25" s="70"/>
      <c r="F25" s="76"/>
      <c r="G25" s="77"/>
      <c r="H25" s="14">
        <f t="shared" si="4"/>
        <v>0</v>
      </c>
      <c r="I25" s="15">
        <f>IF(D25=0,0,IF(B25="Defined Contrib",ROUND(BenefitRates!$C$12*H25,0),IF(B25="Judges",ROUND(BenefitRates!$C$13*H25,0),IF(B25="SPORS",ROUND(BenefitRates!$C$14*H25,0),IF(B25="VaLORS",ROUND(BenefitRates!$C$16*H25,0),ROUND(BenefitRates!$C$5*H25,0))))))</f>
        <v>0</v>
      </c>
      <c r="J25" s="15">
        <f>IF(H25&lt;BenefitRates!$C$8,ROUND((H25*BenefitRates!$C$7)+(H25*BenefitRates!$C$9),0),ROUND((BenefitRates!$C$7*BenefitRates!$C$8)+(H25*BenefitRates!$C$9),0))</f>
        <v>0</v>
      </c>
      <c r="K25" s="15">
        <f>IF(H25=0,0,ROUND(H25*BenefitRates!$C$6,0))</f>
        <v>0</v>
      </c>
      <c r="L25" s="15">
        <f>IF(D25=0,0,IF(E25="Single Coverage",ROUND((BenefitRates!$G$5/24)*F25,0),IF(E25="Employee + One",ROUND((BenefitRates!$G$6/24)*F25,0),IF(E25="Family Coverage",ROUND((BenefitRates!$G$7/24)*F25,0),0))))</f>
        <v>0</v>
      </c>
      <c r="M25" s="15">
        <f>IF(H25=0,0,ROUND(H25*BenefitRates!$C$10,0))</f>
        <v>0</v>
      </c>
      <c r="N25" s="15">
        <f>IF(H25=0,0,IF(B25="SPORS",ROUND(BenefitRates!$C$15*H25,0),IF(B25="VaLORS",ROUND(BenefitRates!$C$17*H25,0),ROUND(BenefitRates!$C$11*H25,0))))</f>
        <v>0</v>
      </c>
      <c r="O25" s="16">
        <f t="shared" si="0"/>
        <v>0</v>
      </c>
      <c r="P25" s="17">
        <f t="shared" si="2"/>
        <v>0</v>
      </c>
      <c r="Q25" s="42">
        <f t="shared" si="5"/>
        <v>0</v>
      </c>
      <c r="R25" s="15">
        <f>IF(D25=0,0,IF(B25="Defined Contrib",ROUND(BenefitRates!$D$12*Q25,0),IF(B25="Judges",ROUND(BenefitRates!$D$13*Q25,0),IF(B25="SPORS",ROUND(BenefitRates!$D$14*Q25,0),IF(B25="VaLORS",ROUND(BenefitRates!$D$16*Q25,0),ROUND(BenefitRates!$D$5*Q25,0))))))</f>
        <v>0</v>
      </c>
      <c r="S25" s="15">
        <f>IF(Q25&lt;BenefitRates!$D$8,ROUND((Q25*BenefitRates!$D$7)+(Q25*BenefitRates!$D$9),0),ROUND((BenefitRates!$D$7*BenefitRates!$D$8)+(Q25*BenefitRates!$D$9),0))</f>
        <v>0</v>
      </c>
      <c r="T25" s="15">
        <f>IF(Q25=0,0,ROUND(Q25*BenefitRates!$D$6,0))</f>
        <v>0</v>
      </c>
      <c r="U25" s="15">
        <f>IF(D25=0,0,IF(E25="Single Coverage",ROUND((BenefitRates!$H$5/24)*G25,0),IF(E25="Employee + One",ROUND((BenefitRates!$H$6/24)*G25,0),IF(E25="Family Coverage",ROUND((BenefitRates!$H$7/24)*G25,0),0))))</f>
        <v>0</v>
      </c>
      <c r="V25" s="15">
        <f>IF(Q25=0,0,ROUND(Q25*BenefitRates!$D$10,0))</f>
        <v>0</v>
      </c>
      <c r="W25" s="15">
        <f>IF(Q25=0,0,IF(B25="Judges", 0, IF(B25="SPORS",ROUND(BenefitRates!$D$15*Q25,0),IF(B25="VaLORS",ROUND(BenefitRates!$D$17*Q25,0),ROUND(BenefitRates!$D$11*Q25,0)))))</f>
        <v>0</v>
      </c>
      <c r="X25" s="16">
        <f t="shared" si="1"/>
        <v>0</v>
      </c>
      <c r="Y25" s="17">
        <f t="shared" si="3"/>
        <v>0</v>
      </c>
    </row>
    <row r="26" spans="1:25" ht="13.5" customHeight="1" x14ac:dyDescent="0.4">
      <c r="A26" s="73"/>
      <c r="B26" s="74" t="s">
        <v>8</v>
      </c>
      <c r="C26" s="68"/>
      <c r="D26" s="75">
        <v>0</v>
      </c>
      <c r="E26" s="70"/>
      <c r="F26" s="76"/>
      <c r="G26" s="77"/>
      <c r="H26" s="14">
        <f t="shared" si="4"/>
        <v>0</v>
      </c>
      <c r="I26" s="15">
        <f>IF(D26=0,0,IF(B26="Defined Contrib",ROUND(BenefitRates!$C$12*H26,0),IF(B26="Judges",ROUND(BenefitRates!$C$13*H26,0),IF(B26="SPORS",ROUND(BenefitRates!$C$14*H26,0),IF(B26="VaLORS",ROUND(BenefitRates!$C$16*H26,0),ROUND(BenefitRates!$C$5*H26,0))))))</f>
        <v>0</v>
      </c>
      <c r="J26" s="15">
        <f>IF(H26&lt;BenefitRates!$C$8,ROUND((H26*BenefitRates!$C$7)+(H26*BenefitRates!$C$9),0),ROUND((BenefitRates!$C$7*BenefitRates!$C$8)+(H26*BenefitRates!$C$9),0))</f>
        <v>0</v>
      </c>
      <c r="K26" s="15">
        <f>IF(H26=0,0,ROUND(H26*BenefitRates!$C$6,0))</f>
        <v>0</v>
      </c>
      <c r="L26" s="15">
        <f>IF(D26=0,0,IF(E26="Single Coverage",ROUND((BenefitRates!$G$5/24)*F26,0),IF(E26="Employee + One",ROUND((BenefitRates!$G$6/24)*F26,0),IF(E26="Family Coverage",ROUND((BenefitRates!$G$7/24)*F26,0),0))))</f>
        <v>0</v>
      </c>
      <c r="M26" s="15">
        <f>IF(H26=0,0,ROUND(H26*BenefitRates!$C$10,0))</f>
        <v>0</v>
      </c>
      <c r="N26" s="15">
        <f>IF(H26=0,0,IF(B26="SPORS",ROUND(BenefitRates!$C$15*H26,0),IF(B26="VaLORS",ROUND(BenefitRates!$C$17*H26,0),ROUND(BenefitRates!$C$11*H26,0))))</f>
        <v>0</v>
      </c>
      <c r="O26" s="16">
        <f t="shared" si="0"/>
        <v>0</v>
      </c>
      <c r="P26" s="17">
        <f t="shared" si="2"/>
        <v>0</v>
      </c>
      <c r="Q26" s="42">
        <f t="shared" si="5"/>
        <v>0</v>
      </c>
      <c r="R26" s="15">
        <f>IF(D26=0,0,IF(B26="Defined Contrib",ROUND(BenefitRates!$D$12*Q26,0),IF(B26="Judges",ROUND(BenefitRates!$D$13*Q26,0),IF(B26="SPORS",ROUND(BenefitRates!$D$14*Q26,0),IF(B26="VaLORS",ROUND(BenefitRates!$D$16*Q26,0),ROUND(BenefitRates!$D$5*Q26,0))))))</f>
        <v>0</v>
      </c>
      <c r="S26" s="15">
        <f>IF(Q26&lt;BenefitRates!$D$8,ROUND((Q26*BenefitRates!$D$7)+(Q26*BenefitRates!$D$9),0),ROUND((BenefitRates!$D$7*BenefitRates!$D$8)+(Q26*BenefitRates!$D$9),0))</f>
        <v>0</v>
      </c>
      <c r="T26" s="15">
        <f>IF(Q26=0,0,ROUND(Q26*BenefitRates!$D$6,0))</f>
        <v>0</v>
      </c>
      <c r="U26" s="15">
        <f>IF(D26=0,0,IF(E26="Single Coverage",ROUND((BenefitRates!$H$5/24)*G26,0),IF(E26="Employee + One",ROUND((BenefitRates!$H$6/24)*G26,0),IF(E26="Family Coverage",ROUND((BenefitRates!$H$7/24)*G26,0),0))))</f>
        <v>0</v>
      </c>
      <c r="V26" s="15">
        <f>IF(Q26=0,0,ROUND(Q26*BenefitRates!$D$10,0))</f>
        <v>0</v>
      </c>
      <c r="W26" s="15">
        <f>IF(Q26=0,0,IF(B26="Judges", 0, IF(B26="SPORS",ROUND(BenefitRates!$D$15*Q26,0),IF(B26="VaLORS",ROUND(BenefitRates!$D$17*Q26,0),ROUND(BenefitRates!$D$11*Q26,0)))))</f>
        <v>0</v>
      </c>
      <c r="X26" s="16">
        <f t="shared" si="1"/>
        <v>0</v>
      </c>
      <c r="Y26" s="17">
        <f t="shared" si="3"/>
        <v>0</v>
      </c>
    </row>
    <row r="27" spans="1:25" ht="13.5" customHeight="1" x14ac:dyDescent="0.4">
      <c r="A27" s="73"/>
      <c r="B27" s="74" t="s">
        <v>8</v>
      </c>
      <c r="C27" s="68"/>
      <c r="D27" s="75">
        <v>0</v>
      </c>
      <c r="E27" s="70"/>
      <c r="F27" s="76"/>
      <c r="G27" s="77"/>
      <c r="H27" s="14">
        <f t="shared" si="4"/>
        <v>0</v>
      </c>
      <c r="I27" s="15">
        <f>IF(D27=0,0,IF(B27="Defined Contrib",ROUND(BenefitRates!$C$12*H27,0),IF(B27="Judges",ROUND(BenefitRates!$C$13*H27,0),IF(B27="SPORS",ROUND(BenefitRates!$C$14*H27,0),IF(B27="VaLORS",ROUND(BenefitRates!$C$16*H27,0),ROUND(BenefitRates!$C$5*H27,0))))))</f>
        <v>0</v>
      </c>
      <c r="J27" s="15">
        <f>IF(H27&lt;BenefitRates!$C$8,ROUND((H27*BenefitRates!$C$7)+(H27*BenefitRates!$C$9),0),ROUND((BenefitRates!$C$7*BenefitRates!$C$8)+(H27*BenefitRates!$C$9),0))</f>
        <v>0</v>
      </c>
      <c r="K27" s="15">
        <f>IF(H27=0,0,ROUND(H27*BenefitRates!$C$6,0))</f>
        <v>0</v>
      </c>
      <c r="L27" s="15">
        <f>IF(D27=0,0,IF(E27="Single Coverage",ROUND((BenefitRates!$G$5/24)*F27,0),IF(E27="Employee + One",ROUND((BenefitRates!$G$6/24)*F27,0),IF(E27="Family Coverage",ROUND((BenefitRates!$G$7/24)*F27,0),0))))</f>
        <v>0</v>
      </c>
      <c r="M27" s="15">
        <f>IF(H27=0,0,ROUND(H27*BenefitRates!$C$10,0))</f>
        <v>0</v>
      </c>
      <c r="N27" s="15">
        <f>IF(H27=0,0,IF(B27="SPORS",ROUND(BenefitRates!$C$15*H27,0),IF(B27="VaLORS",ROUND(BenefitRates!$C$17*H27,0),ROUND(BenefitRates!$C$11*H27,0))))</f>
        <v>0</v>
      </c>
      <c r="O27" s="16">
        <f t="shared" si="0"/>
        <v>0</v>
      </c>
      <c r="P27" s="17">
        <f t="shared" si="2"/>
        <v>0</v>
      </c>
      <c r="Q27" s="42">
        <f t="shared" si="5"/>
        <v>0</v>
      </c>
      <c r="R27" s="15">
        <f>IF(D27=0,0,IF(B27="Defined Contrib",ROUND(BenefitRates!$D$12*Q27,0),IF(B27="Judges",ROUND(BenefitRates!$D$13*Q27,0),IF(B27="SPORS",ROUND(BenefitRates!$D$14*Q27,0),IF(B27="VaLORS",ROUND(BenefitRates!$D$16*Q27,0),ROUND(BenefitRates!$D$5*Q27,0))))))</f>
        <v>0</v>
      </c>
      <c r="S27" s="15">
        <f>IF(Q27&lt;BenefitRates!$D$8,ROUND((Q27*BenefitRates!$D$7)+(Q27*BenefitRates!$D$9),0),ROUND((BenefitRates!$D$7*BenefitRates!$D$8)+(Q27*BenefitRates!$D$9),0))</f>
        <v>0</v>
      </c>
      <c r="T27" s="15">
        <f>IF(Q27=0,0,ROUND(Q27*BenefitRates!$D$6,0))</f>
        <v>0</v>
      </c>
      <c r="U27" s="15">
        <f>IF(D27=0,0,IF(E27="Single Coverage",ROUND((BenefitRates!$H$5/24)*G27,0),IF(E27="Employee + One",ROUND((BenefitRates!$H$6/24)*G27,0),IF(E27="Family Coverage",ROUND((BenefitRates!$H$7/24)*G27,0),0))))</f>
        <v>0</v>
      </c>
      <c r="V27" s="15">
        <f>IF(Q27=0,0,ROUND(Q27*BenefitRates!$D$10,0))</f>
        <v>0</v>
      </c>
      <c r="W27" s="15">
        <f>IF(Q27=0,0,IF(B27="Judges", 0, IF(B27="SPORS",ROUND(BenefitRates!$D$15*Q27,0),IF(B27="VaLORS",ROUND(BenefitRates!$D$17*Q27,0),ROUND(BenefitRates!$D$11*Q27,0)))))</f>
        <v>0</v>
      </c>
      <c r="X27" s="16">
        <f t="shared" si="1"/>
        <v>0</v>
      </c>
      <c r="Y27" s="17">
        <f t="shared" si="3"/>
        <v>0</v>
      </c>
    </row>
    <row r="28" spans="1:25" ht="13.5" customHeight="1" x14ac:dyDescent="0.4">
      <c r="A28" s="73"/>
      <c r="B28" s="74" t="s">
        <v>8</v>
      </c>
      <c r="C28" s="68"/>
      <c r="D28" s="75">
        <v>0</v>
      </c>
      <c r="E28" s="70"/>
      <c r="F28" s="76"/>
      <c r="G28" s="77"/>
      <c r="H28" s="14">
        <f t="shared" si="4"/>
        <v>0</v>
      </c>
      <c r="I28" s="15">
        <f>IF(D28=0,0,IF(B28="Defined Contrib",ROUND(BenefitRates!$C$12*H28,0),IF(B28="Judges",ROUND(BenefitRates!$C$13*H28,0),IF(B28="SPORS",ROUND(BenefitRates!$C$14*H28,0),IF(B28="VaLORS",ROUND(BenefitRates!$C$16*H28,0),ROUND(BenefitRates!$C$5*H28,0))))))</f>
        <v>0</v>
      </c>
      <c r="J28" s="15">
        <f>IF(H28&lt;BenefitRates!$C$8,ROUND((H28*BenefitRates!$C$7)+(H28*BenefitRates!$C$9),0),ROUND((BenefitRates!$C$7*BenefitRates!$C$8)+(H28*BenefitRates!$C$9),0))</f>
        <v>0</v>
      </c>
      <c r="K28" s="15">
        <f>IF(H28=0,0,ROUND(H28*BenefitRates!$C$6,0))</f>
        <v>0</v>
      </c>
      <c r="L28" s="15">
        <f>IF(D28=0,0,IF(E28="Single Coverage",ROUND((BenefitRates!$G$5/24)*F28,0),IF(E28="Employee + One",ROUND((BenefitRates!$G$6/24)*F28,0),IF(E28="Family Coverage",ROUND((BenefitRates!$G$7/24)*F28,0),0))))</f>
        <v>0</v>
      </c>
      <c r="M28" s="15">
        <f>IF(H28=0,0,ROUND(H28*BenefitRates!$C$10,0))</f>
        <v>0</v>
      </c>
      <c r="N28" s="15">
        <f>IF(H28=0,0,IF(B28="SPORS",ROUND(BenefitRates!$C$15*H28,0),IF(B28="VaLORS",ROUND(BenefitRates!$C$17*H28,0),ROUND(BenefitRates!$C$11*H28,0))))</f>
        <v>0</v>
      </c>
      <c r="O28" s="16">
        <f t="shared" si="0"/>
        <v>0</v>
      </c>
      <c r="P28" s="17">
        <f t="shared" si="2"/>
        <v>0</v>
      </c>
      <c r="Q28" s="42">
        <f t="shared" si="5"/>
        <v>0</v>
      </c>
      <c r="R28" s="15">
        <f>IF(D28=0,0,IF(B28="Defined Contrib",ROUND(BenefitRates!$D$12*Q28,0),IF(B28="Judges",ROUND(BenefitRates!$D$13*Q28,0),IF(B28="SPORS",ROUND(BenefitRates!$D$14*Q28,0),IF(B28="VaLORS",ROUND(BenefitRates!$D$16*Q28,0),ROUND(BenefitRates!$D$5*Q28,0))))))</f>
        <v>0</v>
      </c>
      <c r="S28" s="15">
        <f>IF(Q28&lt;BenefitRates!$D$8,ROUND((Q28*BenefitRates!$D$7)+(Q28*BenefitRates!$D$9),0),ROUND((BenefitRates!$D$7*BenefitRates!$D$8)+(Q28*BenefitRates!$D$9),0))</f>
        <v>0</v>
      </c>
      <c r="T28" s="15">
        <f>IF(Q28=0,0,ROUND(Q28*BenefitRates!$D$6,0))</f>
        <v>0</v>
      </c>
      <c r="U28" s="15">
        <f>IF(D28=0,0,IF(E28="Single Coverage",ROUND((BenefitRates!$H$5/24)*G28,0),IF(E28="Employee + One",ROUND((BenefitRates!$H$6/24)*G28,0),IF(E28="Family Coverage",ROUND((BenefitRates!$H$7/24)*G28,0),0))))</f>
        <v>0</v>
      </c>
      <c r="V28" s="15">
        <f>IF(Q28=0,0,ROUND(Q28*BenefitRates!$D$10,0))</f>
        <v>0</v>
      </c>
      <c r="W28" s="15">
        <f>IF(Q28=0,0,IF(B28="Judges", 0, IF(B28="SPORS",ROUND(BenefitRates!$D$15*Q28,0),IF(B28="VaLORS",ROUND(BenefitRates!$D$17*Q28,0),ROUND(BenefitRates!$D$11*Q28,0)))))</f>
        <v>0</v>
      </c>
      <c r="X28" s="16">
        <f t="shared" si="1"/>
        <v>0</v>
      </c>
      <c r="Y28" s="17">
        <f t="shared" si="3"/>
        <v>0</v>
      </c>
    </row>
    <row r="29" spans="1:25" ht="13.5" customHeight="1" x14ac:dyDescent="0.4">
      <c r="A29" s="73"/>
      <c r="B29" s="74" t="s">
        <v>8</v>
      </c>
      <c r="C29" s="68"/>
      <c r="D29" s="75">
        <v>0</v>
      </c>
      <c r="E29" s="70"/>
      <c r="F29" s="76"/>
      <c r="G29" s="77"/>
      <c r="H29" s="14">
        <f t="shared" si="4"/>
        <v>0</v>
      </c>
      <c r="I29" s="15">
        <f>IF(D29=0,0,IF(B29="Defined Contrib",ROUND(BenefitRates!$C$12*H29,0),IF(B29="Judges",ROUND(BenefitRates!$C$13*H29,0),IF(B29="SPORS",ROUND(BenefitRates!$C$14*H29,0),IF(B29="VaLORS",ROUND(BenefitRates!$C$16*H29,0),ROUND(BenefitRates!$C$5*H29,0))))))</f>
        <v>0</v>
      </c>
      <c r="J29" s="15">
        <f>IF(H29&lt;BenefitRates!$C$8,ROUND((H29*BenefitRates!$C$7)+(H29*BenefitRates!$C$9),0),ROUND((BenefitRates!$C$7*BenefitRates!$C$8)+(H29*BenefitRates!$C$9),0))</f>
        <v>0</v>
      </c>
      <c r="K29" s="15">
        <f>IF(H29=0,0,ROUND(H29*BenefitRates!$C$6,0))</f>
        <v>0</v>
      </c>
      <c r="L29" s="15">
        <f>IF(D29=0,0,IF(E29="Single Coverage",ROUND((BenefitRates!$G$5/24)*F29,0),IF(E29="Employee + One",ROUND((BenefitRates!$G$6/24)*F29,0),IF(E29="Family Coverage",ROUND((BenefitRates!$G$7/24)*F29,0),0))))</f>
        <v>0</v>
      </c>
      <c r="M29" s="15">
        <f>IF(H29=0,0,ROUND(H29*BenefitRates!$C$10,0))</f>
        <v>0</v>
      </c>
      <c r="N29" s="15">
        <f>IF(H29=0,0,IF(B29="SPORS",ROUND(BenefitRates!$C$15*H29,0),IF(B29="VaLORS",ROUND(BenefitRates!$C$17*H29,0),ROUND(BenefitRates!$C$11*H29,0))))</f>
        <v>0</v>
      </c>
      <c r="O29" s="16">
        <f t="shared" si="0"/>
        <v>0</v>
      </c>
      <c r="P29" s="17">
        <f t="shared" si="2"/>
        <v>0</v>
      </c>
      <c r="Q29" s="42">
        <f t="shared" si="5"/>
        <v>0</v>
      </c>
      <c r="R29" s="15">
        <f>IF(D29=0,0,IF(B29="Defined Contrib",ROUND(BenefitRates!$D$12*Q29,0),IF(B29="Judges",ROUND(BenefitRates!$D$13*Q29,0),IF(B29="SPORS",ROUND(BenefitRates!$D$14*Q29,0),IF(B29="VaLORS",ROUND(BenefitRates!$D$16*Q29,0),ROUND(BenefitRates!$D$5*Q29,0))))))</f>
        <v>0</v>
      </c>
      <c r="S29" s="15">
        <f>IF(Q29&lt;BenefitRates!$D$8,ROUND((Q29*BenefitRates!$D$7)+(Q29*BenefitRates!$D$9),0),ROUND((BenefitRates!$D$7*BenefitRates!$D$8)+(Q29*BenefitRates!$D$9),0))</f>
        <v>0</v>
      </c>
      <c r="T29" s="15">
        <f>IF(Q29=0,0,ROUND(Q29*BenefitRates!$D$6,0))</f>
        <v>0</v>
      </c>
      <c r="U29" s="15">
        <f>IF(D29=0,0,IF(E29="Single Coverage",ROUND((BenefitRates!$H$5/24)*G29,0),IF(E29="Employee + One",ROUND((BenefitRates!$H$6/24)*G29,0),IF(E29="Family Coverage",ROUND((BenefitRates!$H$7/24)*G29,0),0))))</f>
        <v>0</v>
      </c>
      <c r="V29" s="15">
        <f>IF(Q29=0,0,ROUND(Q29*BenefitRates!$D$10,0))</f>
        <v>0</v>
      </c>
      <c r="W29" s="15">
        <f>IF(Q29=0,0,IF(B29="Judges", 0, IF(B29="SPORS",ROUND(BenefitRates!$D$15*Q29,0),IF(B29="VaLORS",ROUND(BenefitRates!$D$17*Q29,0),ROUND(BenefitRates!$D$11*Q29,0)))))</f>
        <v>0</v>
      </c>
      <c r="X29" s="16">
        <f t="shared" si="1"/>
        <v>0</v>
      </c>
      <c r="Y29" s="17">
        <f t="shared" si="3"/>
        <v>0</v>
      </c>
    </row>
    <row r="30" spans="1:25" ht="13.5" customHeight="1" x14ac:dyDescent="0.4">
      <c r="A30" s="73"/>
      <c r="B30" s="74" t="s">
        <v>8</v>
      </c>
      <c r="C30" s="68"/>
      <c r="D30" s="75">
        <v>0</v>
      </c>
      <c r="E30" s="70"/>
      <c r="F30" s="76"/>
      <c r="G30" s="77"/>
      <c r="H30" s="14">
        <f t="shared" si="4"/>
        <v>0</v>
      </c>
      <c r="I30" s="15">
        <f>IF(D30=0,0,IF(B30="Defined Contrib",ROUND(BenefitRates!$C$12*H30,0),IF(B30="Judges",ROUND(BenefitRates!$C$13*H30,0),IF(B30="SPORS",ROUND(BenefitRates!$C$14*H30,0),IF(B30="VaLORS",ROUND(BenefitRates!$C$16*H30,0),ROUND(BenefitRates!$C$5*H30,0))))))</f>
        <v>0</v>
      </c>
      <c r="J30" s="15">
        <f>IF(H30&lt;BenefitRates!$C$8,ROUND((H30*BenefitRates!$C$7)+(H30*BenefitRates!$C$9),0),ROUND((BenefitRates!$C$7*BenefitRates!$C$8)+(H30*BenefitRates!$C$9),0))</f>
        <v>0</v>
      </c>
      <c r="K30" s="15">
        <f>IF(H30=0,0,ROUND(H30*BenefitRates!$C$6,0))</f>
        <v>0</v>
      </c>
      <c r="L30" s="15">
        <f>IF(D30=0,0,IF(E30="Single Coverage",ROUND((BenefitRates!$G$5/24)*F30,0),IF(E30="Employee + One",ROUND((BenefitRates!$G$6/24)*F30,0),IF(E30="Family Coverage",ROUND((BenefitRates!$G$7/24)*F30,0),0))))</f>
        <v>0</v>
      </c>
      <c r="M30" s="15">
        <f>IF(H30=0,0,ROUND(H30*BenefitRates!$C$10,0))</f>
        <v>0</v>
      </c>
      <c r="N30" s="15">
        <f>IF(H30=0,0,IF(B30="SPORS",ROUND(BenefitRates!$C$15*H30,0),IF(B30="VaLORS",ROUND(BenefitRates!$C$17*H30,0),ROUND(BenefitRates!$C$11*H30,0))))</f>
        <v>0</v>
      </c>
      <c r="O30" s="16">
        <f t="shared" si="0"/>
        <v>0</v>
      </c>
      <c r="P30" s="17">
        <f t="shared" si="2"/>
        <v>0</v>
      </c>
      <c r="Q30" s="42">
        <f t="shared" si="5"/>
        <v>0</v>
      </c>
      <c r="R30" s="15">
        <f>IF(D30=0,0,IF(B30="Defined Contrib",ROUND(BenefitRates!$D$12*Q30,0),IF(B30="Judges",ROUND(BenefitRates!$D$13*Q30,0),IF(B30="SPORS",ROUND(BenefitRates!$D$14*Q30,0),IF(B30="VaLORS",ROUND(BenefitRates!$D$16*Q30,0),ROUND(BenefitRates!$D$5*Q30,0))))))</f>
        <v>0</v>
      </c>
      <c r="S30" s="15">
        <f>IF(Q30&lt;BenefitRates!$D$8,ROUND((Q30*BenefitRates!$D$7)+(Q30*BenefitRates!$D$9),0),ROUND((BenefitRates!$D$7*BenefitRates!$D$8)+(Q30*BenefitRates!$D$9),0))</f>
        <v>0</v>
      </c>
      <c r="T30" s="15">
        <f>IF(Q30=0,0,ROUND(Q30*BenefitRates!$D$6,0))</f>
        <v>0</v>
      </c>
      <c r="U30" s="15">
        <f>IF(D30=0,0,IF(E30="Single Coverage",ROUND((BenefitRates!$H$5/24)*G30,0),IF(E30="Employee + One",ROUND((BenefitRates!$H$6/24)*G30,0),IF(E30="Family Coverage",ROUND((BenefitRates!$H$7/24)*G30,0),0))))</f>
        <v>0</v>
      </c>
      <c r="V30" s="15">
        <f>IF(Q30=0,0,ROUND(Q30*BenefitRates!$D$10,0))</f>
        <v>0</v>
      </c>
      <c r="W30" s="15">
        <f>IF(Q30=0,0,IF(B30="Judges", 0, IF(B30="SPORS",ROUND(BenefitRates!$D$15*Q30,0),IF(B30="VaLORS",ROUND(BenefitRates!$D$17*Q30,0),ROUND(BenefitRates!$D$11*Q30,0)))))</f>
        <v>0</v>
      </c>
      <c r="X30" s="16">
        <f t="shared" si="1"/>
        <v>0</v>
      </c>
      <c r="Y30" s="17">
        <f t="shared" si="3"/>
        <v>0</v>
      </c>
    </row>
    <row r="31" spans="1:25" ht="13.5" customHeight="1" x14ac:dyDescent="0.4">
      <c r="A31" s="73"/>
      <c r="B31" s="74" t="s">
        <v>8</v>
      </c>
      <c r="C31" s="68"/>
      <c r="D31" s="75">
        <v>0</v>
      </c>
      <c r="E31" s="70"/>
      <c r="F31" s="76"/>
      <c r="G31" s="77"/>
      <c r="H31" s="14">
        <f t="shared" si="4"/>
        <v>0</v>
      </c>
      <c r="I31" s="15">
        <f>IF(D31=0,0,IF(B31="Defined Contrib",ROUND(BenefitRates!$C$12*H31,0),IF(B31="Judges",ROUND(BenefitRates!$C$13*H31,0),IF(B31="SPORS",ROUND(BenefitRates!$C$14*H31,0),IF(B31="VaLORS",ROUND(BenefitRates!$C$16*H31,0),ROUND(BenefitRates!$C$5*H31,0))))))</f>
        <v>0</v>
      </c>
      <c r="J31" s="15">
        <f>IF(H31&lt;BenefitRates!$C$8,ROUND((H31*BenefitRates!$C$7)+(H31*BenefitRates!$C$9),0),ROUND((BenefitRates!$C$7*BenefitRates!$C$8)+(H31*BenefitRates!$C$9),0))</f>
        <v>0</v>
      </c>
      <c r="K31" s="15">
        <f>IF(H31=0,0,ROUND(H31*BenefitRates!$C$6,0))</f>
        <v>0</v>
      </c>
      <c r="L31" s="15">
        <f>IF(D31=0,0,IF(E31="Single Coverage",ROUND((BenefitRates!$G$5/24)*F31,0),IF(E31="Employee + One",ROUND((BenefitRates!$G$6/24)*F31,0),IF(E31="Family Coverage",ROUND((BenefitRates!$G$7/24)*F31,0),0))))</f>
        <v>0</v>
      </c>
      <c r="M31" s="15">
        <f>IF(H31=0,0,ROUND(H31*BenefitRates!$C$10,0))</f>
        <v>0</v>
      </c>
      <c r="N31" s="15">
        <f>IF(H31=0,0,IF(B31="SPORS",ROUND(BenefitRates!$C$15*H31,0),IF(B31="VaLORS",ROUND(BenefitRates!$C$17*H31,0),ROUND(BenefitRates!$C$11*H31,0))))</f>
        <v>0</v>
      </c>
      <c r="O31" s="16">
        <f t="shared" si="0"/>
        <v>0</v>
      </c>
      <c r="P31" s="17">
        <f t="shared" si="2"/>
        <v>0</v>
      </c>
      <c r="Q31" s="42">
        <f t="shared" si="5"/>
        <v>0</v>
      </c>
      <c r="R31" s="15">
        <f>IF(D31=0,0,IF(B31="Defined Contrib",ROUND(BenefitRates!$D$12*Q31,0),IF(B31="Judges",ROUND(BenefitRates!$D$13*Q31,0),IF(B31="SPORS",ROUND(BenefitRates!$D$14*Q31,0),IF(B31="VaLORS",ROUND(BenefitRates!$D$16*Q31,0),ROUND(BenefitRates!$D$5*Q31,0))))))</f>
        <v>0</v>
      </c>
      <c r="S31" s="15">
        <f>IF(Q31&lt;BenefitRates!$D$8,ROUND((Q31*BenefitRates!$D$7)+(Q31*BenefitRates!$D$9),0),ROUND((BenefitRates!$D$7*BenefitRates!$D$8)+(Q31*BenefitRates!$D$9),0))</f>
        <v>0</v>
      </c>
      <c r="T31" s="15">
        <f>IF(Q31=0,0,ROUND(Q31*BenefitRates!$D$6,0))</f>
        <v>0</v>
      </c>
      <c r="U31" s="15">
        <f>IF(D31=0,0,IF(E31="Single Coverage",ROUND((BenefitRates!$H$5/24)*G31,0),IF(E31="Employee + One",ROUND((BenefitRates!$H$6/24)*G31,0),IF(E31="Family Coverage",ROUND((BenefitRates!$H$7/24)*G31,0),0))))</f>
        <v>0</v>
      </c>
      <c r="V31" s="15">
        <f>IF(Q31=0,0,ROUND(Q31*BenefitRates!$D$10,0))</f>
        <v>0</v>
      </c>
      <c r="W31" s="15">
        <f>IF(Q31=0,0,IF(B31="Judges", 0, IF(B31="SPORS",ROUND(BenefitRates!$D$15*Q31,0),IF(B31="VaLORS",ROUND(BenefitRates!$D$17*Q31,0),ROUND(BenefitRates!$D$11*Q31,0)))))</f>
        <v>0</v>
      </c>
      <c r="X31" s="16">
        <f t="shared" si="1"/>
        <v>0</v>
      </c>
      <c r="Y31" s="17">
        <f t="shared" si="3"/>
        <v>0</v>
      </c>
    </row>
    <row r="32" spans="1:25" ht="13.5" customHeight="1" x14ac:dyDescent="0.4">
      <c r="A32" s="73"/>
      <c r="B32" s="74" t="s">
        <v>8</v>
      </c>
      <c r="C32" s="68"/>
      <c r="D32" s="75">
        <v>0</v>
      </c>
      <c r="E32" s="70"/>
      <c r="F32" s="76"/>
      <c r="G32" s="77"/>
      <c r="H32" s="14">
        <f t="shared" si="4"/>
        <v>0</v>
      </c>
      <c r="I32" s="15">
        <f>IF(D32=0,0,IF(B32="Defined Contrib",ROUND(BenefitRates!$C$12*H32,0),IF(B32="Judges",ROUND(BenefitRates!$C$13*H32,0),IF(B32="SPORS",ROUND(BenefitRates!$C$14*H32,0),IF(B32="VaLORS",ROUND(BenefitRates!$C$16*H32,0),ROUND(BenefitRates!$C$5*H32,0))))))</f>
        <v>0</v>
      </c>
      <c r="J32" s="15">
        <f>IF(H32&lt;BenefitRates!$C$8,ROUND((H32*BenefitRates!$C$7)+(H32*BenefitRates!$C$9),0),ROUND((BenefitRates!$C$7*BenefitRates!$C$8)+(H32*BenefitRates!$C$9),0))</f>
        <v>0</v>
      </c>
      <c r="K32" s="15">
        <f>IF(H32=0,0,ROUND(H32*BenefitRates!$C$6,0))</f>
        <v>0</v>
      </c>
      <c r="L32" s="15">
        <f>IF(D32=0,0,IF(E32="Single Coverage",ROUND((BenefitRates!$G$5/24)*F32,0),IF(E32="Employee + One",ROUND((BenefitRates!$G$6/24)*F32,0),IF(E32="Family Coverage",ROUND((BenefitRates!$G$7/24)*F32,0),0))))</f>
        <v>0</v>
      </c>
      <c r="M32" s="15">
        <f>IF(H32=0,0,ROUND(H32*BenefitRates!$C$10,0))</f>
        <v>0</v>
      </c>
      <c r="N32" s="15">
        <f>IF(H32=0,0,IF(B32="SPORS",ROUND(BenefitRates!$C$15*H32,0),IF(B32="VaLORS",ROUND(BenefitRates!$C$17*H32,0),ROUND(BenefitRates!$C$11*H32,0))))</f>
        <v>0</v>
      </c>
      <c r="O32" s="16">
        <f t="shared" si="0"/>
        <v>0</v>
      </c>
      <c r="P32" s="17">
        <f t="shared" si="2"/>
        <v>0</v>
      </c>
      <c r="Q32" s="42">
        <f t="shared" si="5"/>
        <v>0</v>
      </c>
      <c r="R32" s="15">
        <f>IF(D32=0,0,IF(B32="Defined Contrib",ROUND(BenefitRates!$D$12*Q32,0),IF(B32="Judges",ROUND(BenefitRates!$D$13*Q32,0),IF(B32="SPORS",ROUND(BenefitRates!$D$14*Q32,0),IF(B32="VaLORS",ROUND(BenefitRates!$D$16*Q32,0),ROUND(BenefitRates!$D$5*Q32,0))))))</f>
        <v>0</v>
      </c>
      <c r="S32" s="15">
        <f>IF(Q32&lt;BenefitRates!$D$8,ROUND((Q32*BenefitRates!$D$7)+(Q32*BenefitRates!$D$9),0),ROUND((BenefitRates!$D$7*BenefitRates!$D$8)+(Q32*BenefitRates!$D$9),0))</f>
        <v>0</v>
      </c>
      <c r="T32" s="15">
        <f>IF(Q32=0,0,ROUND(Q32*BenefitRates!$D$6,0))</f>
        <v>0</v>
      </c>
      <c r="U32" s="15">
        <f>IF(D32=0,0,IF(E32="Single Coverage",ROUND((BenefitRates!$H$5/24)*G32,0),IF(E32="Employee + One",ROUND((BenefitRates!$H$6/24)*G32,0),IF(E32="Family Coverage",ROUND((BenefitRates!$H$7/24)*G32,0),0))))</f>
        <v>0</v>
      </c>
      <c r="V32" s="15">
        <f>IF(Q32=0,0,ROUND(Q32*BenefitRates!$D$10,0))</f>
        <v>0</v>
      </c>
      <c r="W32" s="15">
        <f>IF(Q32=0,0,IF(B32="Judges", 0, IF(B32="SPORS",ROUND(BenefitRates!$D$15*Q32,0),IF(B32="VaLORS",ROUND(BenefitRates!$D$17*Q32,0),ROUND(BenefitRates!$D$11*Q32,0)))))</f>
        <v>0</v>
      </c>
      <c r="X32" s="16">
        <f t="shared" si="1"/>
        <v>0</v>
      </c>
      <c r="Y32" s="17">
        <f t="shared" si="3"/>
        <v>0</v>
      </c>
    </row>
    <row r="33" spans="1:25" ht="13.5" customHeight="1" x14ac:dyDescent="0.4">
      <c r="A33" s="73"/>
      <c r="B33" s="74" t="s">
        <v>8</v>
      </c>
      <c r="C33" s="68"/>
      <c r="D33" s="75">
        <v>0</v>
      </c>
      <c r="E33" s="70"/>
      <c r="F33" s="76"/>
      <c r="G33" s="77"/>
      <c r="H33" s="14">
        <f t="shared" si="4"/>
        <v>0</v>
      </c>
      <c r="I33" s="15">
        <f>IF(D33=0,0,IF(B33="Defined Contrib",ROUND(BenefitRates!$C$12*H33,0),IF(B33="Judges",ROUND(BenefitRates!$C$13*H33,0),IF(B33="SPORS",ROUND(BenefitRates!$C$14*H33,0),IF(B33="VaLORS",ROUND(BenefitRates!$C$16*H33,0),ROUND(BenefitRates!$C$5*H33,0))))))</f>
        <v>0</v>
      </c>
      <c r="J33" s="15">
        <f>IF(H33&lt;BenefitRates!$C$8,ROUND((H33*BenefitRates!$C$7)+(H33*BenefitRates!$C$9),0),ROUND((BenefitRates!$C$7*BenefitRates!$C$8)+(H33*BenefitRates!$C$9),0))</f>
        <v>0</v>
      </c>
      <c r="K33" s="15">
        <f>IF(H33=0,0,ROUND(H33*BenefitRates!$C$6,0))</f>
        <v>0</v>
      </c>
      <c r="L33" s="15">
        <f>IF(D33=0,0,IF(E33="Single Coverage",ROUND((BenefitRates!$G$5/24)*F33,0),IF(E33="Employee + One",ROUND((BenefitRates!$G$6/24)*F33,0),IF(E33="Family Coverage",ROUND((BenefitRates!$G$7/24)*F33,0),0))))</f>
        <v>0</v>
      </c>
      <c r="M33" s="15">
        <f>IF(H33=0,0,ROUND(H33*BenefitRates!$C$10,0))</f>
        <v>0</v>
      </c>
      <c r="N33" s="15">
        <f>IF(H33=0,0,IF(B33="SPORS",ROUND(BenefitRates!$C$15*H33,0),IF(B33="VaLORS",ROUND(BenefitRates!$C$17*H33,0),ROUND(BenefitRates!$C$11*H33,0))))</f>
        <v>0</v>
      </c>
      <c r="O33" s="16">
        <f t="shared" si="0"/>
        <v>0</v>
      </c>
      <c r="P33" s="17">
        <f t="shared" si="2"/>
        <v>0</v>
      </c>
      <c r="Q33" s="42">
        <f t="shared" si="5"/>
        <v>0</v>
      </c>
      <c r="R33" s="15">
        <f>IF(D33=0,0,IF(B33="Defined Contrib",ROUND(BenefitRates!$D$12*Q33,0),IF(B33="Judges",ROUND(BenefitRates!$D$13*Q33,0),IF(B33="SPORS",ROUND(BenefitRates!$D$14*Q33,0),IF(B33="VaLORS",ROUND(BenefitRates!$D$16*Q33,0),ROUND(BenefitRates!$D$5*Q33,0))))))</f>
        <v>0</v>
      </c>
      <c r="S33" s="15">
        <f>IF(Q33&lt;BenefitRates!$D$8,ROUND((Q33*BenefitRates!$D$7)+(Q33*BenefitRates!$D$9),0),ROUND((BenefitRates!$D$7*BenefitRates!$D$8)+(Q33*BenefitRates!$D$9),0))</f>
        <v>0</v>
      </c>
      <c r="T33" s="15">
        <f>IF(Q33=0,0,ROUND(Q33*BenefitRates!$D$6,0))</f>
        <v>0</v>
      </c>
      <c r="U33" s="15">
        <f>IF(D33=0,0,IF(E33="Single Coverage",ROUND((BenefitRates!$H$5/24)*G33,0),IF(E33="Employee + One",ROUND((BenefitRates!$H$6/24)*G33,0),IF(E33="Family Coverage",ROUND((BenefitRates!$H$7/24)*G33,0),0))))</f>
        <v>0</v>
      </c>
      <c r="V33" s="15">
        <f>IF(Q33=0,0,ROUND(Q33*BenefitRates!$D$10,0))</f>
        <v>0</v>
      </c>
      <c r="W33" s="15">
        <f>IF(Q33=0,0,IF(B33="Judges", 0, IF(B33="SPORS",ROUND(BenefitRates!$D$15*Q33,0),IF(B33="VaLORS",ROUND(BenefitRates!$D$17*Q33,0),ROUND(BenefitRates!$D$11*Q33,0)))))</f>
        <v>0</v>
      </c>
      <c r="X33" s="16">
        <f t="shared" si="1"/>
        <v>0</v>
      </c>
      <c r="Y33" s="17">
        <f t="shared" si="3"/>
        <v>0</v>
      </c>
    </row>
    <row r="34" spans="1:25" ht="13.5" customHeight="1" x14ac:dyDescent="0.4">
      <c r="A34" s="73"/>
      <c r="B34" s="74" t="s">
        <v>8</v>
      </c>
      <c r="C34" s="68"/>
      <c r="D34" s="75">
        <v>0</v>
      </c>
      <c r="E34" s="70"/>
      <c r="F34" s="76"/>
      <c r="G34" s="77"/>
      <c r="H34" s="14">
        <f t="shared" si="4"/>
        <v>0</v>
      </c>
      <c r="I34" s="15">
        <f>IF(D34=0,0,IF(B34="Defined Contrib",ROUND(BenefitRates!$C$12*H34,0),IF(B34="Judges",ROUND(BenefitRates!$C$13*H34,0),IF(B34="SPORS",ROUND(BenefitRates!$C$14*H34,0),IF(B34="VaLORS",ROUND(BenefitRates!$C$16*H34,0),ROUND(BenefitRates!$C$5*H34,0))))))</f>
        <v>0</v>
      </c>
      <c r="J34" s="15">
        <f>IF(H34&lt;BenefitRates!$C$8,ROUND((H34*BenefitRates!$C$7)+(H34*BenefitRates!$C$9),0),ROUND((BenefitRates!$C$7*BenefitRates!$C$8)+(H34*BenefitRates!$C$9),0))</f>
        <v>0</v>
      </c>
      <c r="K34" s="15">
        <f>IF(H34=0,0,ROUND(H34*BenefitRates!$C$6,0))</f>
        <v>0</v>
      </c>
      <c r="L34" s="15">
        <f>IF(D34=0,0,IF(E34="Single Coverage",ROUND((BenefitRates!$G$5/24)*F34,0),IF(E34="Employee + One",ROUND((BenefitRates!$G$6/24)*F34,0),IF(E34="Family Coverage",ROUND((BenefitRates!$G$7/24)*F34,0),0))))</f>
        <v>0</v>
      </c>
      <c r="M34" s="15">
        <f>IF(H34=0,0,ROUND(H34*BenefitRates!$C$10,0))</f>
        <v>0</v>
      </c>
      <c r="N34" s="15">
        <f>IF(H34=0,0,IF(B34="SPORS",ROUND(BenefitRates!$C$15*H34,0),IF(B34="VaLORS",ROUND(BenefitRates!$C$17*H34,0),ROUND(BenefitRates!$C$11*H34,0))))</f>
        <v>0</v>
      </c>
      <c r="O34" s="16">
        <f t="shared" si="0"/>
        <v>0</v>
      </c>
      <c r="P34" s="17">
        <f t="shared" si="2"/>
        <v>0</v>
      </c>
      <c r="Q34" s="42">
        <f t="shared" si="5"/>
        <v>0</v>
      </c>
      <c r="R34" s="15">
        <f>IF(D34=0,0,IF(B34="Defined Contrib",ROUND(BenefitRates!$D$12*Q34,0),IF(B34="Judges",ROUND(BenefitRates!$D$13*Q34,0),IF(B34="SPORS",ROUND(BenefitRates!$D$14*Q34,0),IF(B34="VaLORS",ROUND(BenefitRates!$D$16*Q34,0),ROUND(BenefitRates!$D$5*Q34,0))))))</f>
        <v>0</v>
      </c>
      <c r="S34" s="15">
        <f>IF(Q34&lt;BenefitRates!$D$8,ROUND((Q34*BenefitRates!$D$7)+(Q34*BenefitRates!$D$9),0),ROUND((BenefitRates!$D$7*BenefitRates!$D$8)+(Q34*BenefitRates!$D$9),0))</f>
        <v>0</v>
      </c>
      <c r="T34" s="15">
        <f>IF(Q34=0,0,ROUND(Q34*BenefitRates!$D$6,0))</f>
        <v>0</v>
      </c>
      <c r="U34" s="15">
        <f>IF(D34=0,0,IF(E34="Single Coverage",ROUND((BenefitRates!$H$5/24)*G34,0),IF(E34="Employee + One",ROUND((BenefitRates!$H$6/24)*G34,0),IF(E34="Family Coverage",ROUND((BenefitRates!$H$7/24)*G34,0),0))))</f>
        <v>0</v>
      </c>
      <c r="V34" s="15">
        <f>IF(Q34=0,0,ROUND(Q34*BenefitRates!$D$10,0))</f>
        <v>0</v>
      </c>
      <c r="W34" s="15">
        <f>IF(Q34=0,0,IF(B34="Judges", 0, IF(B34="SPORS",ROUND(BenefitRates!$D$15*Q34,0),IF(B34="VaLORS",ROUND(BenefitRates!$D$17*Q34,0),ROUND(BenefitRates!$D$11*Q34,0)))))</f>
        <v>0</v>
      </c>
      <c r="X34" s="16">
        <f t="shared" si="1"/>
        <v>0</v>
      </c>
      <c r="Y34" s="17">
        <f t="shared" si="3"/>
        <v>0</v>
      </c>
    </row>
    <row r="35" spans="1:25" ht="13.5" customHeight="1" x14ac:dyDescent="0.4">
      <c r="A35" s="73"/>
      <c r="B35" s="74" t="s">
        <v>8</v>
      </c>
      <c r="C35" s="68"/>
      <c r="D35" s="75">
        <v>0</v>
      </c>
      <c r="E35" s="70"/>
      <c r="F35" s="76"/>
      <c r="G35" s="77"/>
      <c r="H35" s="14">
        <f t="shared" si="4"/>
        <v>0</v>
      </c>
      <c r="I35" s="15">
        <f>IF(D35=0,0,IF(B35="Defined Contrib",ROUND(BenefitRates!$C$12*H35,0),IF(B35="Judges",ROUND(BenefitRates!$C$13*H35,0),IF(B35="SPORS",ROUND(BenefitRates!$C$14*H35,0),IF(B35="VaLORS",ROUND(BenefitRates!$C$16*H35,0),ROUND(BenefitRates!$C$5*H35,0))))))</f>
        <v>0</v>
      </c>
      <c r="J35" s="15">
        <f>IF(H35&lt;BenefitRates!$C$8,ROUND((H35*BenefitRates!$C$7)+(H35*BenefitRates!$C$9),0),ROUND((BenefitRates!$C$7*BenefitRates!$C$8)+(H35*BenefitRates!$C$9),0))</f>
        <v>0</v>
      </c>
      <c r="K35" s="15">
        <f>IF(H35=0,0,ROUND(H35*BenefitRates!$C$6,0))</f>
        <v>0</v>
      </c>
      <c r="L35" s="15">
        <f>IF(D35=0,0,IF(E35="Single Coverage",ROUND((BenefitRates!$G$5/24)*F35,0),IF(E35="Employee + One",ROUND((BenefitRates!$G$6/24)*F35,0),IF(E35="Family Coverage",ROUND((BenefitRates!$G$7/24)*F35,0),0))))</f>
        <v>0</v>
      </c>
      <c r="M35" s="15">
        <f>IF(H35=0,0,ROUND(H35*BenefitRates!$C$10,0))</f>
        <v>0</v>
      </c>
      <c r="N35" s="15">
        <f>IF(H35=0,0,IF(B35="SPORS",ROUND(BenefitRates!$C$15*H35,0),IF(B35="VaLORS",ROUND(BenefitRates!$C$17*H35,0),ROUND(BenefitRates!$C$11*H35,0))))</f>
        <v>0</v>
      </c>
      <c r="O35" s="16">
        <f t="shared" si="0"/>
        <v>0</v>
      </c>
      <c r="P35" s="17">
        <f t="shared" si="2"/>
        <v>0</v>
      </c>
      <c r="Q35" s="42">
        <f t="shared" si="5"/>
        <v>0</v>
      </c>
      <c r="R35" s="15">
        <f>IF(D35=0,0,IF(B35="Defined Contrib",ROUND(BenefitRates!$D$12*Q35,0),IF(B35="Judges",ROUND(BenefitRates!$D$13*Q35,0),IF(B35="SPORS",ROUND(BenefitRates!$D$14*Q35,0),IF(B35="VaLORS",ROUND(BenefitRates!$D$16*Q35,0),ROUND(BenefitRates!$D$5*Q35,0))))))</f>
        <v>0</v>
      </c>
      <c r="S35" s="15">
        <f>IF(Q35&lt;BenefitRates!$D$8,ROUND((Q35*BenefitRates!$D$7)+(Q35*BenefitRates!$D$9),0),ROUND((BenefitRates!$D$7*BenefitRates!$D$8)+(Q35*BenefitRates!$D$9),0))</f>
        <v>0</v>
      </c>
      <c r="T35" s="15">
        <f>IF(Q35=0,0,ROUND(Q35*BenefitRates!$D$6,0))</f>
        <v>0</v>
      </c>
      <c r="U35" s="15">
        <f>IF(D35=0,0,IF(E35="Single Coverage",ROUND((BenefitRates!$H$5/24)*G35,0),IF(E35="Employee + One",ROUND((BenefitRates!$H$6/24)*G35,0),IF(E35="Family Coverage",ROUND((BenefitRates!$H$7/24)*G35,0),0))))</f>
        <v>0</v>
      </c>
      <c r="V35" s="15">
        <f>IF(Q35=0,0,ROUND(Q35*BenefitRates!$D$10,0))</f>
        <v>0</v>
      </c>
      <c r="W35" s="15">
        <f>IF(Q35=0,0,IF(B35="Judges", 0, IF(B35="SPORS",ROUND(BenefitRates!$D$15*Q35,0),IF(B35="VaLORS",ROUND(BenefitRates!$D$17*Q35,0),ROUND(BenefitRates!$D$11*Q35,0)))))</f>
        <v>0</v>
      </c>
      <c r="X35" s="16">
        <f t="shared" si="1"/>
        <v>0</v>
      </c>
      <c r="Y35" s="17">
        <f t="shared" si="3"/>
        <v>0</v>
      </c>
    </row>
    <row r="36" spans="1:25" ht="13.5" customHeight="1" x14ac:dyDescent="0.4">
      <c r="A36" s="73"/>
      <c r="B36" s="74" t="s">
        <v>8</v>
      </c>
      <c r="C36" s="68"/>
      <c r="D36" s="75">
        <v>0</v>
      </c>
      <c r="E36" s="70"/>
      <c r="F36" s="76"/>
      <c r="G36" s="77"/>
      <c r="H36" s="14">
        <f t="shared" si="4"/>
        <v>0</v>
      </c>
      <c r="I36" s="15">
        <f>IF(D36=0,0,IF(B36="Defined Contrib",ROUND(BenefitRates!$C$12*H36,0),IF(B36="Judges",ROUND(BenefitRates!$C$13*H36,0),IF(B36="SPORS",ROUND(BenefitRates!$C$14*H36,0),IF(B36="VaLORS",ROUND(BenefitRates!$C$16*H36,0),ROUND(BenefitRates!$C$5*H36,0))))))</f>
        <v>0</v>
      </c>
      <c r="J36" s="15">
        <f>IF(H36&lt;BenefitRates!$C$8,ROUND((H36*BenefitRates!$C$7)+(H36*BenefitRates!$C$9),0),ROUND((BenefitRates!$C$7*BenefitRates!$C$8)+(H36*BenefitRates!$C$9),0))</f>
        <v>0</v>
      </c>
      <c r="K36" s="15">
        <f>IF(H36=0,0,ROUND(H36*BenefitRates!$C$6,0))</f>
        <v>0</v>
      </c>
      <c r="L36" s="15">
        <f>IF(D36=0,0,IF(E36="Single Coverage",ROUND((BenefitRates!$G$5/24)*F36,0),IF(E36="Employee + One",ROUND((BenefitRates!$G$6/24)*F36,0),IF(E36="Family Coverage",ROUND((BenefitRates!$G$7/24)*F36,0),0))))</f>
        <v>0</v>
      </c>
      <c r="M36" s="15">
        <f>IF(H36=0,0,ROUND(H36*BenefitRates!$C$10,0))</f>
        <v>0</v>
      </c>
      <c r="N36" s="15">
        <f>IF(H36=0,0,IF(B36="SPORS",ROUND(BenefitRates!$C$15*H36,0),IF(B36="VaLORS",ROUND(BenefitRates!$C$17*H36,0),ROUND(BenefitRates!$C$11*H36,0))))</f>
        <v>0</v>
      </c>
      <c r="O36" s="16">
        <f t="shared" si="0"/>
        <v>0</v>
      </c>
      <c r="P36" s="17">
        <f t="shared" si="2"/>
        <v>0</v>
      </c>
      <c r="Q36" s="42">
        <f t="shared" si="5"/>
        <v>0</v>
      </c>
      <c r="R36" s="15">
        <f>IF(D36=0,0,IF(B36="Defined Contrib",ROUND(BenefitRates!$D$12*Q36,0),IF(B36="Judges",ROUND(BenefitRates!$D$13*Q36,0),IF(B36="SPORS",ROUND(BenefitRates!$D$14*Q36,0),IF(B36="VaLORS",ROUND(BenefitRates!$D$16*Q36,0),ROUND(BenefitRates!$D$5*Q36,0))))))</f>
        <v>0</v>
      </c>
      <c r="S36" s="15">
        <f>IF(Q36&lt;BenefitRates!$D$8,ROUND((Q36*BenefitRates!$D$7)+(Q36*BenefitRates!$D$9),0),ROUND((BenefitRates!$D$7*BenefitRates!$D$8)+(Q36*BenefitRates!$D$9),0))</f>
        <v>0</v>
      </c>
      <c r="T36" s="15">
        <f>IF(Q36=0,0,ROUND(Q36*BenefitRates!$D$6,0))</f>
        <v>0</v>
      </c>
      <c r="U36" s="15">
        <f>IF(D36=0,0,IF(E36="Single Coverage",ROUND((BenefitRates!$H$5/24)*G36,0),IF(E36="Employee + One",ROUND((BenefitRates!$H$6/24)*G36,0),IF(E36="Family Coverage",ROUND((BenefitRates!$H$7/24)*G36,0),0))))</f>
        <v>0</v>
      </c>
      <c r="V36" s="15">
        <f>IF(Q36=0,0,ROUND(Q36*BenefitRates!$D$10,0))</f>
        <v>0</v>
      </c>
      <c r="W36" s="15">
        <f>IF(Q36=0,0,IF(B36="Judges", 0, IF(B36="SPORS",ROUND(BenefitRates!$D$15*Q36,0),IF(B36="VaLORS",ROUND(BenefitRates!$D$17*Q36,0),ROUND(BenefitRates!$D$11*Q36,0)))))</f>
        <v>0</v>
      </c>
      <c r="X36" s="16">
        <f t="shared" si="1"/>
        <v>0</v>
      </c>
      <c r="Y36" s="17">
        <f t="shared" si="3"/>
        <v>0</v>
      </c>
    </row>
    <row r="37" spans="1:25" ht="13.5" customHeight="1" x14ac:dyDescent="0.4">
      <c r="A37" s="73"/>
      <c r="B37" s="74" t="s">
        <v>8</v>
      </c>
      <c r="C37" s="68"/>
      <c r="D37" s="75">
        <v>0</v>
      </c>
      <c r="E37" s="70"/>
      <c r="F37" s="76"/>
      <c r="G37" s="77"/>
      <c r="H37" s="14">
        <f t="shared" si="4"/>
        <v>0</v>
      </c>
      <c r="I37" s="15">
        <f>IF(D37=0,0,IF(B37="Defined Contrib",ROUND(BenefitRates!$C$12*H37,0),IF(B37="Judges",ROUND(BenefitRates!$C$13*H37,0),IF(B37="SPORS",ROUND(BenefitRates!$C$14*H37,0),IF(B37="VaLORS",ROUND(BenefitRates!$C$16*H37,0),ROUND(BenefitRates!$C$5*H37,0))))))</f>
        <v>0</v>
      </c>
      <c r="J37" s="15">
        <f>IF(H37&lt;BenefitRates!$C$8,ROUND((H37*BenefitRates!$C$7)+(H37*BenefitRates!$C$9),0),ROUND((BenefitRates!$C$7*BenefitRates!$C$8)+(H37*BenefitRates!$C$9),0))</f>
        <v>0</v>
      </c>
      <c r="K37" s="15">
        <f>IF(H37=0,0,ROUND(H37*BenefitRates!$C$6,0))</f>
        <v>0</v>
      </c>
      <c r="L37" s="15">
        <f>IF(D37=0,0,IF(E37="Single Coverage",ROUND((BenefitRates!$G$5/24)*F37,0),IF(E37="Employee + One",ROUND((BenefitRates!$G$6/24)*F37,0),IF(E37="Family Coverage",ROUND((BenefitRates!$G$7/24)*F37,0),0))))</f>
        <v>0</v>
      </c>
      <c r="M37" s="15">
        <f>IF(H37=0,0,ROUND(H37*BenefitRates!$C$10,0))</f>
        <v>0</v>
      </c>
      <c r="N37" s="15">
        <f>IF(H37=0,0,IF(B37="SPORS",ROUND(BenefitRates!$C$15*H37,0),IF(B37="VaLORS",ROUND(BenefitRates!$C$17*H37,0),ROUND(BenefitRates!$C$11*H37,0))))</f>
        <v>0</v>
      </c>
      <c r="O37" s="16">
        <f t="shared" si="0"/>
        <v>0</v>
      </c>
      <c r="P37" s="17">
        <f t="shared" si="2"/>
        <v>0</v>
      </c>
      <c r="Q37" s="42">
        <f t="shared" si="5"/>
        <v>0</v>
      </c>
      <c r="R37" s="15">
        <f>IF(D37=0,0,IF(B37="Defined Contrib",ROUND(BenefitRates!$D$12*Q37,0),IF(B37="Judges",ROUND(BenefitRates!$D$13*Q37,0),IF(B37="SPORS",ROUND(BenefitRates!$D$14*Q37,0),IF(B37="VaLORS",ROUND(BenefitRates!$D$16*Q37,0),ROUND(BenefitRates!$D$5*Q37,0))))))</f>
        <v>0</v>
      </c>
      <c r="S37" s="15">
        <f>IF(Q37&lt;BenefitRates!$D$8,ROUND((Q37*BenefitRates!$D$7)+(Q37*BenefitRates!$D$9),0),ROUND((BenefitRates!$D$7*BenefitRates!$D$8)+(Q37*BenefitRates!$D$9),0))</f>
        <v>0</v>
      </c>
      <c r="T37" s="15">
        <f>IF(Q37=0,0,ROUND(Q37*BenefitRates!$D$6,0))</f>
        <v>0</v>
      </c>
      <c r="U37" s="15">
        <f>IF(D37=0,0,IF(E37="Single Coverage",ROUND((BenefitRates!$H$5/24)*G37,0),IF(E37="Employee + One",ROUND((BenefitRates!$H$6/24)*G37,0),IF(E37="Family Coverage",ROUND((BenefitRates!$H$7/24)*G37,0),0))))</f>
        <v>0</v>
      </c>
      <c r="V37" s="15">
        <f>IF(Q37=0,0,ROUND(Q37*BenefitRates!$D$10,0))</f>
        <v>0</v>
      </c>
      <c r="W37" s="15">
        <f>IF(Q37=0,0,IF(B37="Judges", 0, IF(B37="SPORS",ROUND(BenefitRates!$D$15*Q37,0),IF(B37="VaLORS",ROUND(BenefitRates!$D$17*Q37,0),ROUND(BenefitRates!$D$11*Q37,0)))))</f>
        <v>0</v>
      </c>
      <c r="X37" s="16">
        <f t="shared" si="1"/>
        <v>0</v>
      </c>
      <c r="Y37" s="17">
        <f t="shared" si="3"/>
        <v>0</v>
      </c>
    </row>
    <row r="38" spans="1:25" ht="13.5" customHeight="1" x14ac:dyDescent="0.4">
      <c r="A38" s="73"/>
      <c r="B38" s="74" t="s">
        <v>8</v>
      </c>
      <c r="C38" s="68"/>
      <c r="D38" s="75">
        <v>0</v>
      </c>
      <c r="E38" s="70"/>
      <c r="F38" s="76"/>
      <c r="G38" s="77"/>
      <c r="H38" s="14">
        <f t="shared" si="4"/>
        <v>0</v>
      </c>
      <c r="I38" s="15">
        <f>IF(D38=0,0,IF(B38="Defined Contrib",ROUND(BenefitRates!$C$12*H38,0),IF(B38="Judges",ROUND(BenefitRates!$C$13*H38,0),IF(B38="SPORS",ROUND(BenefitRates!$C$14*H38,0),IF(B38="VaLORS",ROUND(BenefitRates!$C$16*H38,0),ROUND(BenefitRates!$C$5*H38,0))))))</f>
        <v>0</v>
      </c>
      <c r="J38" s="15">
        <f>IF(H38&lt;BenefitRates!$C$8,ROUND((H38*BenefitRates!$C$7)+(H38*BenefitRates!$C$9),0),ROUND((BenefitRates!$C$7*BenefitRates!$C$8)+(H38*BenefitRates!$C$9),0))</f>
        <v>0</v>
      </c>
      <c r="K38" s="15">
        <f>IF(H38=0,0,ROUND(H38*BenefitRates!$C$6,0))</f>
        <v>0</v>
      </c>
      <c r="L38" s="15">
        <f>IF(D38=0,0,IF(E38="Single Coverage",ROUND((BenefitRates!$G$5/24)*F38,0),IF(E38="Employee + One",ROUND((BenefitRates!$G$6/24)*F38,0),IF(E38="Family Coverage",ROUND((BenefitRates!$G$7/24)*F38,0),0))))</f>
        <v>0</v>
      </c>
      <c r="M38" s="15">
        <f>IF(H38=0,0,ROUND(H38*BenefitRates!$C$10,0))</f>
        <v>0</v>
      </c>
      <c r="N38" s="15">
        <f>IF(H38=0,0,IF(B38="SPORS",ROUND(BenefitRates!$C$15*H38,0),IF(B38="VaLORS",ROUND(BenefitRates!$C$17*H38,0),ROUND(BenefitRates!$C$11*H38,0))))</f>
        <v>0</v>
      </c>
      <c r="O38" s="16">
        <f t="shared" si="0"/>
        <v>0</v>
      </c>
      <c r="P38" s="17">
        <f t="shared" si="2"/>
        <v>0</v>
      </c>
      <c r="Q38" s="42">
        <f t="shared" si="5"/>
        <v>0</v>
      </c>
      <c r="R38" s="15">
        <f>IF(D38=0,0,IF(B38="Defined Contrib",ROUND(BenefitRates!$D$12*Q38,0),IF(B38="Judges",ROUND(BenefitRates!$D$13*Q38,0),IF(B38="SPORS",ROUND(BenefitRates!$D$14*Q38,0),IF(B38="VaLORS",ROUND(BenefitRates!$D$16*Q38,0),ROUND(BenefitRates!$D$5*Q38,0))))))</f>
        <v>0</v>
      </c>
      <c r="S38" s="15">
        <f>IF(Q38&lt;BenefitRates!$D$8,ROUND((Q38*BenefitRates!$D$7)+(Q38*BenefitRates!$D$9),0),ROUND((BenefitRates!$D$7*BenefitRates!$D$8)+(Q38*BenefitRates!$D$9),0))</f>
        <v>0</v>
      </c>
      <c r="T38" s="15">
        <f>IF(Q38=0,0,ROUND(Q38*BenefitRates!$D$6,0))</f>
        <v>0</v>
      </c>
      <c r="U38" s="15">
        <f>IF(D38=0,0,IF(E38="Single Coverage",ROUND((BenefitRates!$H$5/24)*G38,0),IF(E38="Employee + One",ROUND((BenefitRates!$H$6/24)*G38,0),IF(E38="Family Coverage",ROUND((BenefitRates!$H$7/24)*G38,0),0))))</f>
        <v>0</v>
      </c>
      <c r="V38" s="15">
        <f>IF(Q38=0,0,ROUND(Q38*BenefitRates!$D$10,0))</f>
        <v>0</v>
      </c>
      <c r="W38" s="15">
        <f>IF(Q38=0,0,IF(B38="Judges", 0, IF(B38="SPORS",ROUND(BenefitRates!$D$15*Q38,0),IF(B38="VaLORS",ROUND(BenefitRates!$D$17*Q38,0),ROUND(BenefitRates!$D$11*Q38,0)))))</f>
        <v>0</v>
      </c>
      <c r="X38" s="16">
        <f t="shared" si="1"/>
        <v>0</v>
      </c>
      <c r="Y38" s="17">
        <f t="shared" si="3"/>
        <v>0</v>
      </c>
    </row>
    <row r="39" spans="1:25" ht="13.5" customHeight="1" x14ac:dyDescent="0.4">
      <c r="A39" s="73"/>
      <c r="B39" s="74" t="s">
        <v>8</v>
      </c>
      <c r="C39" s="68"/>
      <c r="D39" s="75">
        <v>0</v>
      </c>
      <c r="E39" s="70"/>
      <c r="F39" s="76"/>
      <c r="G39" s="77"/>
      <c r="H39" s="14">
        <f t="shared" si="4"/>
        <v>0</v>
      </c>
      <c r="I39" s="15">
        <f>IF(D39=0,0,IF(B39="Defined Contrib",ROUND(BenefitRates!$C$12*H39,0),IF(B39="Judges",ROUND(BenefitRates!$C$13*H39,0),IF(B39="SPORS",ROUND(BenefitRates!$C$14*H39,0),IF(B39="VaLORS",ROUND(BenefitRates!$C$16*H39,0),ROUND(BenefitRates!$C$5*H39,0))))))</f>
        <v>0</v>
      </c>
      <c r="J39" s="15">
        <f>IF(H39&lt;BenefitRates!$C$8,ROUND((H39*BenefitRates!$C$7)+(H39*BenefitRates!$C$9),0),ROUND((BenefitRates!$C$7*BenefitRates!$C$8)+(H39*BenefitRates!$C$9),0))</f>
        <v>0</v>
      </c>
      <c r="K39" s="15">
        <f>IF(H39=0,0,ROUND(H39*BenefitRates!$C$6,0))</f>
        <v>0</v>
      </c>
      <c r="L39" s="15">
        <f>IF(D39=0,0,IF(E39="Single Coverage",ROUND((BenefitRates!$G$5/24)*F39,0),IF(E39="Employee + One",ROUND((BenefitRates!$G$6/24)*F39,0),IF(E39="Family Coverage",ROUND((BenefitRates!$G$7/24)*F39,0),0))))</f>
        <v>0</v>
      </c>
      <c r="M39" s="15">
        <f>IF(H39=0,0,ROUND(H39*BenefitRates!$C$10,0))</f>
        <v>0</v>
      </c>
      <c r="N39" s="15">
        <f>IF(H39=0,0,IF(B39="SPORS",ROUND(BenefitRates!$C$15*H39,0),IF(B39="VaLORS",ROUND(BenefitRates!$C$17*H39,0),ROUND(BenefitRates!$C$11*H39,0))))</f>
        <v>0</v>
      </c>
      <c r="O39" s="16">
        <f t="shared" si="0"/>
        <v>0</v>
      </c>
      <c r="P39" s="17">
        <f t="shared" si="2"/>
        <v>0</v>
      </c>
      <c r="Q39" s="42">
        <f t="shared" si="5"/>
        <v>0</v>
      </c>
      <c r="R39" s="15">
        <f>IF(D39=0,0,IF(B39="Defined Contrib",ROUND(BenefitRates!$D$12*Q39,0),IF(B39="Judges",ROUND(BenefitRates!$D$13*Q39,0),IF(B39="SPORS",ROUND(BenefitRates!$D$14*Q39,0),IF(B39="VaLORS",ROUND(BenefitRates!$D$16*Q39,0),ROUND(BenefitRates!$D$5*Q39,0))))))</f>
        <v>0</v>
      </c>
      <c r="S39" s="15">
        <f>IF(Q39&lt;BenefitRates!$D$8,ROUND((Q39*BenefitRates!$D$7)+(Q39*BenefitRates!$D$9),0),ROUND((BenefitRates!$D$7*BenefitRates!$D$8)+(Q39*BenefitRates!$D$9),0))</f>
        <v>0</v>
      </c>
      <c r="T39" s="15">
        <f>IF(Q39=0,0,ROUND(Q39*BenefitRates!$D$6,0))</f>
        <v>0</v>
      </c>
      <c r="U39" s="15">
        <f>IF(D39=0,0,IF(E39="Single Coverage",ROUND((BenefitRates!$H$5/24)*G39,0),IF(E39="Employee + One",ROUND((BenefitRates!$H$6/24)*G39,0),IF(E39="Family Coverage",ROUND((BenefitRates!$H$7/24)*G39,0),0))))</f>
        <v>0</v>
      </c>
      <c r="V39" s="15">
        <f>IF(Q39=0,0,ROUND(Q39*BenefitRates!$D$10,0))</f>
        <v>0</v>
      </c>
      <c r="W39" s="15">
        <f>IF(Q39=0,0,IF(B39="Judges", 0, IF(B39="SPORS",ROUND(BenefitRates!$D$15*Q39,0),IF(B39="VaLORS",ROUND(BenefitRates!$D$17*Q39,0),ROUND(BenefitRates!$D$11*Q39,0)))))</f>
        <v>0</v>
      </c>
      <c r="X39" s="16">
        <f t="shared" si="1"/>
        <v>0</v>
      </c>
      <c r="Y39" s="17">
        <f t="shared" si="3"/>
        <v>0</v>
      </c>
    </row>
    <row r="40" spans="1:25" ht="13.5" customHeight="1" thickBot="1" x14ac:dyDescent="0.45">
      <c r="A40" s="78"/>
      <c r="B40" s="79" t="s">
        <v>8</v>
      </c>
      <c r="C40" s="80"/>
      <c r="D40" s="81">
        <v>0</v>
      </c>
      <c r="E40" s="82"/>
      <c r="F40" s="83"/>
      <c r="G40" s="84"/>
      <c r="H40" s="18">
        <f t="shared" si="4"/>
        <v>0</v>
      </c>
      <c r="I40" s="19">
        <f>IF(D40=0,0,IF(B40="Defined Contrib",ROUND(BenefitRates!$C$12*H40,0),IF(B40="Judges",ROUND(BenefitRates!$C$13*H40,0),IF(B40="SPORS",ROUND(BenefitRates!$C$14*H40,0),IF(B40="VaLORS",ROUND(BenefitRates!$C$16*H40,0),ROUND(BenefitRates!$C$5*H40,0))))))</f>
        <v>0</v>
      </c>
      <c r="J40" s="19">
        <f>IF(H40&lt;BenefitRates!$C$8,ROUND((H40*BenefitRates!$C$7)+(H40*BenefitRates!$C$9),0),ROUND((BenefitRates!$C$7*BenefitRates!$C$8)+(H40*BenefitRates!$C$9),0))</f>
        <v>0</v>
      </c>
      <c r="K40" s="19">
        <f>IF(H40=0,0,ROUND(H40*BenefitRates!$C$6,0))</f>
        <v>0</v>
      </c>
      <c r="L40" s="19">
        <f>IF(D40=0,0,IF(E40="Single Coverage",ROUND((BenefitRates!$G$5/24)*F40,0),IF(E40="Employee + One",ROUND((BenefitRates!$G$6/24)*F40,0),IF(E40="Family Coverage",ROUND((BenefitRates!$G$7/24)*F40,0),0))))</f>
        <v>0</v>
      </c>
      <c r="M40" s="19">
        <f>IF(H40=0,0,ROUND(H40*BenefitRates!$C$10,0))</f>
        <v>0</v>
      </c>
      <c r="N40" s="19">
        <f>IF(H40=0,0,IF(B40="SPORS",ROUND(BenefitRates!$C$15*H40,0),IF(B40="VaLORS",ROUND(BenefitRates!$C$17*H40,0),ROUND(BenefitRates!$C$11*H40,0))))</f>
        <v>0</v>
      </c>
      <c r="O40" s="20">
        <f t="shared" si="0"/>
        <v>0</v>
      </c>
      <c r="P40" s="21">
        <f t="shared" si="2"/>
        <v>0</v>
      </c>
      <c r="Q40" s="43">
        <f t="shared" si="5"/>
        <v>0</v>
      </c>
      <c r="R40" s="19">
        <f>IF(D40=0,0,IF(B40="Defined Contrib",ROUND(BenefitRates!$D$12*Q40,0),IF(B40="Judges",ROUND(BenefitRates!$D$13*Q40,0),IF(B40="SPORS",ROUND(BenefitRates!$D$14*Q40,0),IF(B40="VaLORS",ROUND(BenefitRates!$D$16*Q40,0),ROUND(BenefitRates!$D$5*Q40,0))))))</f>
        <v>0</v>
      </c>
      <c r="S40" s="19">
        <f>IF(Q40&lt;BenefitRates!$D$8,ROUND((Q40*BenefitRates!$D$7)+(Q40*BenefitRates!$D$9),0),ROUND((BenefitRates!$D$7*BenefitRates!$D$8)+(Q40*BenefitRates!$D$9),0))</f>
        <v>0</v>
      </c>
      <c r="T40" s="19">
        <f>IF(Q40=0,0,ROUND(Q40*BenefitRates!$D$6,0))</f>
        <v>0</v>
      </c>
      <c r="U40" s="19">
        <f>IF(D40=0,0,IF(E40="Single Coverage",ROUND((BenefitRates!$H$5/24)*G40,0),IF(E40="Employee + One",ROUND((BenefitRates!$H$6/24)*G40,0),IF(E40="Family Coverage",ROUND((BenefitRates!$H$7/24)*G40,0),0))))</f>
        <v>0</v>
      </c>
      <c r="V40" s="19">
        <f>IF(Q40=0,0,ROUND(Q40*BenefitRates!$D$10,0))</f>
        <v>0</v>
      </c>
      <c r="W40" s="19">
        <f>IF(Q40=0,0,IF(B40="Judges", 0, IF(B40="SPORS",ROUND(BenefitRates!$D$15*Q40,0),IF(B40="VaLORS",ROUND(BenefitRates!$D$17*Q40,0),ROUND(BenefitRates!$D$11*Q40,0)))))</f>
        <v>0</v>
      </c>
      <c r="X40" s="20">
        <f t="shared" si="1"/>
        <v>0</v>
      </c>
      <c r="Y40" s="21">
        <f t="shared" si="3"/>
        <v>0</v>
      </c>
    </row>
    <row r="41" spans="1:25" ht="13.5" hidden="1" customHeight="1" x14ac:dyDescent="0.4">
      <c r="A41" s="85"/>
      <c r="B41" s="86"/>
      <c r="C41" s="86"/>
      <c r="D41" s="87"/>
      <c r="E41" s="88"/>
      <c r="F41" s="89"/>
      <c r="G41" s="89"/>
      <c r="H41" s="53"/>
      <c r="I41" s="53"/>
      <c r="J41" s="53"/>
      <c r="K41" s="53"/>
      <c r="L41" s="53"/>
      <c r="M41" s="53"/>
      <c r="N41" s="53"/>
      <c r="O41" s="53"/>
      <c r="P41" s="54"/>
      <c r="Q41" s="53"/>
      <c r="R41" s="53"/>
      <c r="S41" s="53"/>
      <c r="T41" s="53"/>
      <c r="U41" s="53"/>
      <c r="V41" s="53"/>
      <c r="W41" s="53"/>
      <c r="X41" s="53"/>
      <c r="Y41" s="54"/>
    </row>
    <row r="42" spans="1:25" s="48" customFormat="1" ht="13.5" customHeight="1" x14ac:dyDescent="0.4">
      <c r="A42" s="44"/>
      <c r="B42" s="45"/>
      <c r="C42" s="45"/>
      <c r="D42" s="46"/>
      <c r="E42" s="46"/>
      <c r="F42" s="46"/>
      <c r="G42" s="46"/>
      <c r="H42" s="47">
        <f t="shared" ref="H42:Y42" si="8">SUM(H4:H41)</f>
        <v>65552</v>
      </c>
      <c r="I42" s="47">
        <f t="shared" si="8"/>
        <v>11476</v>
      </c>
      <c r="J42" s="47">
        <f>SUM(J4:J41)</f>
        <v>5015</v>
      </c>
      <c r="K42" s="47">
        <f t="shared" si="8"/>
        <v>858</v>
      </c>
      <c r="L42" s="47">
        <f t="shared" si="8"/>
        <v>17081</v>
      </c>
      <c r="M42" s="47">
        <f t="shared" si="8"/>
        <v>773</v>
      </c>
      <c r="N42" s="47">
        <f t="shared" si="8"/>
        <v>433</v>
      </c>
      <c r="O42" s="47">
        <f t="shared" si="8"/>
        <v>360</v>
      </c>
      <c r="P42" s="52">
        <f t="shared" si="8"/>
        <v>101548</v>
      </c>
      <c r="Q42" s="47">
        <f t="shared" si="8"/>
        <v>78959</v>
      </c>
      <c r="R42" s="47">
        <f t="shared" si="8"/>
        <v>13524</v>
      </c>
      <c r="S42" s="47">
        <f>SUM(S4:S41)</f>
        <v>6040</v>
      </c>
      <c r="T42" s="47">
        <f t="shared" si="8"/>
        <v>1035</v>
      </c>
      <c r="U42" s="47">
        <f t="shared" si="8"/>
        <v>19932</v>
      </c>
      <c r="V42" s="47">
        <f t="shared" si="8"/>
        <v>931</v>
      </c>
      <c r="W42" s="47">
        <f t="shared" si="8"/>
        <v>521</v>
      </c>
      <c r="X42" s="47">
        <f t="shared" si="8"/>
        <v>480</v>
      </c>
      <c r="Y42" s="52">
        <f t="shared" si="8"/>
        <v>121422</v>
      </c>
    </row>
    <row r="43" spans="1:25" s="48" customFormat="1" ht="13.5" customHeight="1" x14ac:dyDescent="0.4">
      <c r="A43" s="44"/>
      <c r="B43" s="45"/>
      <c r="C43" s="45"/>
      <c r="D43" s="46"/>
      <c r="E43" s="46"/>
      <c r="F43" s="46"/>
      <c r="G43" s="46"/>
      <c r="H43" s="47"/>
      <c r="I43" s="47"/>
      <c r="J43" s="47"/>
      <c r="K43" s="47"/>
      <c r="L43" s="47"/>
      <c r="M43" s="47"/>
      <c r="N43" s="47"/>
      <c r="O43" s="47"/>
      <c r="P43" s="52"/>
      <c r="Q43" s="47"/>
      <c r="R43" s="47"/>
      <c r="S43" s="47"/>
      <c r="T43" s="47"/>
      <c r="U43" s="47"/>
      <c r="V43" s="47"/>
      <c r="W43" s="47"/>
      <c r="X43" s="47"/>
      <c r="Y43" s="52"/>
    </row>
    <row r="44" spans="1:25" s="48" customFormat="1" ht="13.5" customHeight="1" x14ac:dyDescent="0.4">
      <c r="A44" s="44"/>
      <c r="B44" s="45"/>
      <c r="C44" s="45"/>
      <c r="D44" s="46"/>
      <c r="E44" s="46"/>
      <c r="F44" s="46"/>
      <c r="G44" s="46"/>
      <c r="H44" s="49"/>
      <c r="I44" s="49"/>
      <c r="J44" s="49"/>
      <c r="K44" s="49"/>
      <c r="L44" s="49"/>
      <c r="M44" s="49"/>
      <c r="N44" s="49"/>
      <c r="O44" s="58" t="s">
        <v>35</v>
      </c>
      <c r="P44" s="50"/>
      <c r="Q44" s="49"/>
      <c r="R44" s="49"/>
      <c r="S44" s="49"/>
      <c r="T44" s="49"/>
      <c r="U44" s="49"/>
      <c r="V44" s="49"/>
      <c r="W44" s="49"/>
      <c r="X44" s="58" t="s">
        <v>35</v>
      </c>
      <c r="Y44" s="50"/>
    </row>
    <row r="45" spans="1:25" s="48" customFormat="1" ht="13.5" customHeight="1" x14ac:dyDescent="0.4">
      <c r="A45" s="44"/>
      <c r="B45" s="45"/>
      <c r="C45" s="45"/>
      <c r="D45" s="46"/>
      <c r="E45" s="46"/>
      <c r="F45" s="46"/>
      <c r="G45" s="46"/>
      <c r="H45" s="49"/>
      <c r="I45" s="49"/>
      <c r="J45" s="49"/>
      <c r="K45" s="49"/>
      <c r="L45" s="49"/>
      <c r="M45" s="49"/>
      <c r="N45" s="49"/>
      <c r="O45" s="55" t="s">
        <v>47</v>
      </c>
      <c r="P45" s="90">
        <v>0</v>
      </c>
      <c r="Q45" s="49"/>
      <c r="R45" s="49"/>
      <c r="S45" s="49"/>
      <c r="T45" s="49"/>
      <c r="U45" s="49"/>
      <c r="V45" s="49"/>
      <c r="W45" s="49"/>
      <c r="X45" s="55" t="s">
        <v>50</v>
      </c>
      <c r="Y45" s="90">
        <v>0</v>
      </c>
    </row>
    <row r="46" spans="1:25" s="48" customFormat="1" ht="13.5" customHeight="1" x14ac:dyDescent="0.4">
      <c r="A46" s="44"/>
      <c r="B46" s="45"/>
      <c r="C46" s="45"/>
      <c r="D46" s="46"/>
      <c r="E46" s="46"/>
      <c r="F46" s="46"/>
      <c r="G46" s="46"/>
      <c r="H46" s="49"/>
      <c r="I46" s="49"/>
      <c r="J46" s="49"/>
      <c r="K46" s="49"/>
      <c r="L46" s="49"/>
      <c r="M46" s="49"/>
      <c r="N46" s="49"/>
      <c r="O46" s="55" t="s">
        <v>48</v>
      </c>
      <c r="P46" s="91">
        <v>0</v>
      </c>
      <c r="Q46" s="49"/>
      <c r="R46" s="49"/>
      <c r="S46" s="49"/>
      <c r="T46" s="49"/>
      <c r="U46" s="49"/>
      <c r="V46" s="49"/>
      <c r="W46" s="49"/>
      <c r="X46" s="55" t="s">
        <v>51</v>
      </c>
      <c r="Y46" s="91">
        <v>0</v>
      </c>
    </row>
    <row r="47" spans="1:25" s="48" customFormat="1" ht="13.5" customHeight="1" x14ac:dyDescent="0.4">
      <c r="A47" s="44"/>
      <c r="B47" s="45"/>
      <c r="C47" s="45"/>
      <c r="D47" s="46"/>
      <c r="E47" s="46"/>
      <c r="F47" s="46"/>
      <c r="G47" s="46"/>
      <c r="H47" s="49"/>
      <c r="I47" s="49"/>
      <c r="J47" s="49"/>
      <c r="K47" s="49"/>
      <c r="L47" s="49"/>
      <c r="M47" s="49"/>
      <c r="N47" s="49"/>
      <c r="O47" s="55" t="s">
        <v>49</v>
      </c>
      <c r="P47" s="50">
        <f>P45+P46</f>
        <v>0</v>
      </c>
      <c r="Q47" s="49"/>
      <c r="R47" s="49"/>
      <c r="S47" s="49"/>
      <c r="T47" s="49"/>
      <c r="U47" s="49"/>
      <c r="V47" s="49"/>
      <c r="W47" s="49"/>
      <c r="X47" s="55" t="s">
        <v>52</v>
      </c>
      <c r="Y47" s="50">
        <f>Y45+Y46</f>
        <v>0</v>
      </c>
    </row>
    <row r="48" spans="1:25" s="48" customFormat="1" ht="13.5" customHeight="1" x14ac:dyDescent="0.4">
      <c r="A48" s="44"/>
      <c r="B48" s="45"/>
      <c r="C48" s="45"/>
      <c r="D48" s="46"/>
      <c r="E48" s="46"/>
      <c r="F48" s="46"/>
      <c r="G48" s="46"/>
      <c r="H48" s="49"/>
      <c r="I48" s="49"/>
      <c r="J48" s="49"/>
      <c r="K48" s="49"/>
      <c r="L48" s="49"/>
      <c r="M48" s="49"/>
      <c r="N48" s="49"/>
      <c r="O48" s="56" t="s">
        <v>29</v>
      </c>
      <c r="P48" s="57">
        <f>P47-P42</f>
        <v>-101548</v>
      </c>
      <c r="Q48" s="49"/>
      <c r="R48" s="49"/>
      <c r="S48" s="49"/>
      <c r="T48" s="49"/>
      <c r="U48" s="49"/>
      <c r="V48" s="49"/>
      <c r="W48" s="49"/>
      <c r="X48" s="56" t="s">
        <v>29</v>
      </c>
      <c r="Y48" s="57">
        <f>Y47-Y42</f>
        <v>-121422</v>
      </c>
    </row>
    <row r="49" spans="1:25" s="48" customFormat="1" ht="13.5" customHeight="1" x14ac:dyDescent="0.4">
      <c r="A49" s="44"/>
      <c r="B49" s="45"/>
      <c r="C49" s="45"/>
      <c r="D49" s="46"/>
      <c r="E49" s="46"/>
      <c r="F49" s="46"/>
      <c r="G49" s="46"/>
      <c r="H49" s="49"/>
      <c r="I49" s="49"/>
      <c r="J49" s="49"/>
      <c r="K49" s="49"/>
      <c r="L49" s="49"/>
      <c r="M49" s="49"/>
      <c r="N49" s="49"/>
      <c r="O49" s="49"/>
      <c r="P49" s="50"/>
      <c r="Q49" s="49"/>
      <c r="R49" s="49"/>
      <c r="S49" s="49"/>
      <c r="T49" s="49"/>
      <c r="U49" s="49"/>
      <c r="V49" s="49"/>
      <c r="W49" s="49"/>
      <c r="X49" s="49"/>
      <c r="Y49" s="50"/>
    </row>
    <row r="50" spans="1:25" s="48" customFormat="1" ht="13.5" customHeight="1" x14ac:dyDescent="0.4">
      <c r="A50" s="44"/>
      <c r="B50" s="45"/>
      <c r="C50" s="45"/>
      <c r="D50" s="46"/>
      <c r="E50" s="46"/>
      <c r="F50" s="46"/>
      <c r="G50" s="46"/>
      <c r="H50" s="49"/>
      <c r="I50" s="49"/>
      <c r="J50" s="49"/>
      <c r="K50" s="49"/>
      <c r="L50" s="49"/>
      <c r="M50" s="49"/>
      <c r="N50" s="49"/>
      <c r="O50" s="49"/>
      <c r="P50" s="50"/>
      <c r="Q50" s="49"/>
      <c r="R50" s="49"/>
      <c r="S50" s="49"/>
      <c r="T50" s="49"/>
      <c r="U50" s="49"/>
      <c r="V50" s="49"/>
      <c r="W50" s="49"/>
      <c r="X50" s="49"/>
      <c r="Y50" s="50"/>
    </row>
    <row r="51" spans="1:25" s="48" customFormat="1" ht="13.5" customHeight="1" x14ac:dyDescent="0.4">
      <c r="A51" s="44"/>
      <c r="B51" s="45"/>
      <c r="C51" s="45"/>
      <c r="D51" s="46"/>
      <c r="E51" s="46"/>
      <c r="F51" s="46"/>
      <c r="G51" s="46"/>
      <c r="H51" s="49"/>
      <c r="I51" s="49"/>
      <c r="J51" s="49"/>
      <c r="K51" s="49"/>
      <c r="L51" s="49"/>
      <c r="M51" s="49"/>
      <c r="N51" s="49"/>
      <c r="O51" s="49"/>
      <c r="P51" s="50"/>
      <c r="Q51" s="49"/>
      <c r="R51" s="49"/>
      <c r="S51" s="49"/>
      <c r="T51" s="49"/>
      <c r="U51" s="49"/>
      <c r="V51" s="49"/>
      <c r="W51" s="49"/>
      <c r="X51" s="49"/>
      <c r="Y51" s="50"/>
    </row>
    <row r="52" spans="1:25" s="48" customFormat="1" ht="13.5" customHeight="1" x14ac:dyDescent="0.4">
      <c r="A52" s="44"/>
      <c r="B52" s="45"/>
      <c r="C52" s="45"/>
      <c r="D52" s="46"/>
      <c r="E52" s="46"/>
      <c r="F52" s="46"/>
      <c r="G52" s="46"/>
      <c r="H52" s="49"/>
      <c r="I52" s="49"/>
      <c r="J52" s="49"/>
      <c r="K52" s="49"/>
      <c r="L52" s="49"/>
      <c r="M52" s="49"/>
      <c r="N52" s="49"/>
      <c r="O52" s="49"/>
      <c r="P52" s="50"/>
      <c r="Q52" s="49"/>
      <c r="R52" s="49"/>
      <c r="S52" s="49"/>
      <c r="T52" s="49"/>
      <c r="U52" s="49"/>
      <c r="V52" s="49"/>
      <c r="W52" s="49"/>
      <c r="X52" s="49"/>
      <c r="Y52" s="50"/>
    </row>
    <row r="53" spans="1:25" s="48" customFormat="1" ht="13.5" customHeight="1" x14ac:dyDescent="0.4">
      <c r="A53" s="44"/>
      <c r="B53" s="45"/>
      <c r="C53" s="45"/>
      <c r="D53" s="46"/>
      <c r="E53" s="46"/>
      <c r="F53" s="46"/>
      <c r="G53" s="46"/>
      <c r="H53" s="49"/>
      <c r="I53" s="49"/>
      <c r="J53" s="49"/>
      <c r="K53" s="49"/>
      <c r="L53" s="49"/>
      <c r="M53" s="49"/>
      <c r="N53" s="49"/>
      <c r="O53" s="49"/>
      <c r="P53" s="50"/>
      <c r="Q53" s="49"/>
      <c r="R53" s="49"/>
      <c r="S53" s="49"/>
      <c r="T53" s="49"/>
      <c r="U53" s="49"/>
      <c r="V53" s="49"/>
      <c r="W53" s="49"/>
      <c r="X53" s="49"/>
      <c r="Y53" s="50"/>
    </row>
    <row r="54" spans="1:25" s="48" customFormat="1" ht="13.5" customHeight="1" x14ac:dyDescent="0.4">
      <c r="A54" s="44"/>
      <c r="B54" s="45"/>
      <c r="C54" s="45"/>
      <c r="D54" s="46"/>
      <c r="E54" s="46"/>
      <c r="F54" s="46"/>
      <c r="G54" s="46"/>
      <c r="H54" s="49"/>
      <c r="I54" s="49"/>
      <c r="J54" s="49"/>
      <c r="K54" s="49"/>
      <c r="L54" s="49"/>
      <c r="M54" s="49"/>
      <c r="N54" s="49"/>
      <c r="O54" s="49"/>
      <c r="P54" s="50"/>
      <c r="Q54" s="49"/>
      <c r="R54" s="49"/>
      <c r="S54" s="49"/>
      <c r="T54" s="49"/>
      <c r="U54" s="49"/>
      <c r="V54" s="49"/>
      <c r="W54" s="49"/>
      <c r="X54" s="49"/>
      <c r="Y54" s="50"/>
    </row>
    <row r="55" spans="1:25" x14ac:dyDescent="0.4">
      <c r="A55" s="51"/>
    </row>
    <row r="56" spans="1:25" x14ac:dyDescent="0.4">
      <c r="A56" s="51"/>
    </row>
    <row r="57" spans="1:25" x14ac:dyDescent="0.4">
      <c r="A57" s="51"/>
    </row>
    <row r="58" spans="1:25" x14ac:dyDescent="0.4">
      <c r="A58" s="51"/>
    </row>
    <row r="59" spans="1:25" x14ac:dyDescent="0.4">
      <c r="A59" s="51"/>
    </row>
  </sheetData>
  <sheetProtection insertRows="0" deleteRows="0"/>
  <phoneticPr fontId="0" type="noConversion"/>
  <dataValidations count="5">
    <dataValidation type="custom" allowBlank="1" showInputMessage="1" showErrorMessage="1" errorTitle="Pay Periods" error="Number of pay periods must be 24 or less" sqref="F41:G41">
      <formula1>"&lt;25"</formula1>
    </dataValidation>
    <dataValidation type="list" allowBlank="1" showInputMessage="1" showErrorMessage="1" sqref="C42:C54 B4:B54">
      <formula1>RetireList</formula1>
    </dataValidation>
    <dataValidation type="list" allowBlank="1" showInputMessage="1" showErrorMessage="1" sqref="E41">
      <formula1>HealthPrem</formula1>
    </dataValidation>
    <dataValidation type="list" allowBlank="1" showInputMessage="1" showErrorMessage="1" sqref="C4:C41">
      <formula1>YesNo</formula1>
    </dataValidation>
    <dataValidation type="list" allowBlank="1" showInputMessage="1" showErrorMessage="1" sqref="E4:E40">
      <formula1>HealthCover</formula1>
    </dataValidation>
  </dataValidations>
  <printOptions horizontalCentered="1"/>
  <pageMargins left="0.34" right="0.31" top="0.99" bottom="0.75" header="0.5" footer="0.5"/>
  <pageSetup scale="72" orientation="landscape" horizontalDpi="4294967292" r:id="rId1"/>
  <headerFooter alignWithMargins="0">
    <oddHeader>&amp;C&amp;"Times New Roman,Bold"&amp;16 DPB Form NP
2006-08 Cost of New Positions</oddHeader>
    <oddFooter>&amp;RPage &amp;P of &amp;N</oddFooter>
  </headerFooter>
  <colBreaks count="1" manualBreakCount="1">
    <brk id="16" max="1048575" man="1"/>
  </colBreaks>
  <drawing r:id="rId2"/>
  <legacyDrawing r:id="rId3"/>
  <controls>
    <mc:AlternateContent xmlns:mc="http://schemas.openxmlformats.org/markup-compatibility/2006">
      <mc:Choice Requires="x14">
        <control shapeId="5157" r:id="rId4" name="TextBox5">
          <controlPr defaultSize="0" autoLine="0" linkedCell="#REF!" r:id="rId5">
            <anchor moveWithCells="1">
              <from>
                <xdr:col>3</xdr:col>
                <xdr:colOff>438150</xdr:colOff>
                <xdr:row>0</xdr:row>
                <xdr:rowOff>0</xdr:rowOff>
              </from>
              <to>
                <xdr:col>4</xdr:col>
                <xdr:colOff>171450</xdr:colOff>
                <xdr:row>1</xdr:row>
                <xdr:rowOff>14288</xdr:rowOff>
              </to>
            </anchor>
          </controlPr>
        </control>
      </mc:Choice>
      <mc:Fallback>
        <control shapeId="5157" r:id="rId4" name="TextBox5"/>
      </mc:Fallback>
    </mc:AlternateContent>
    <mc:AlternateContent xmlns:mc="http://schemas.openxmlformats.org/markup-compatibility/2006">
      <mc:Choice Requires="x14">
        <control shapeId="5156" r:id="rId6" name="TextBox4">
          <controlPr defaultSize="0" autoLine="0" linkedCell="#REF!" r:id="rId5">
            <anchor moveWithCells="1">
              <from>
                <xdr:col>3</xdr:col>
                <xdr:colOff>428625</xdr:colOff>
                <xdr:row>0</xdr:row>
                <xdr:rowOff>0</xdr:rowOff>
              </from>
              <to>
                <xdr:col>4</xdr:col>
                <xdr:colOff>161925</xdr:colOff>
                <xdr:row>1</xdr:row>
                <xdr:rowOff>14288</xdr:rowOff>
              </to>
            </anchor>
          </controlPr>
        </control>
      </mc:Choice>
      <mc:Fallback>
        <control shapeId="5156" r:id="rId6" name="TextBox4"/>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L1:L20"/>
  <sheetViews>
    <sheetView showGridLines="0" workbookViewId="0">
      <selection activeCell="L25" sqref="L25"/>
    </sheetView>
  </sheetViews>
  <sheetFormatPr defaultRowHeight="20.100000000000001" customHeight="1" x14ac:dyDescent="0.4"/>
  <cols>
    <col min="1" max="1" width="0.140625" customWidth="1"/>
    <col min="2" max="2" width="3.35546875" customWidth="1"/>
  </cols>
  <sheetData>
    <row r="1" spans="12:12" ht="9.75" customHeight="1" x14ac:dyDescent="0.4"/>
    <row r="3" spans="12:12" ht="20.100000000000001" customHeight="1" x14ac:dyDescent="0.4">
      <c r="L3" s="1" t="s">
        <v>0</v>
      </c>
    </row>
    <row r="20" ht="30" customHeight="1" x14ac:dyDescent="0.4"/>
  </sheetData>
  <sheetProtection sheet="1" objects="1" scenarios="1"/>
  <phoneticPr fontId="0" type="noConversion"/>
  <printOptions horizontalCentered="1"/>
  <pageMargins left="0.75" right="0.75" top="1" bottom="1" header="0.5" footer="0.5"/>
  <pageSetup scale="115"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B1:I20"/>
  <sheetViews>
    <sheetView showGridLines="0" workbookViewId="0">
      <pane ySplit="4" topLeftCell="A5" activePane="bottomLeft" state="frozen"/>
      <selection activeCell="V89" sqref="V89"/>
      <selection pane="bottomLeft" activeCell="D11" sqref="D11"/>
    </sheetView>
  </sheetViews>
  <sheetFormatPr defaultRowHeight="13.15" x14ac:dyDescent="0.4"/>
  <cols>
    <col min="1" max="1" width="4.35546875" customWidth="1"/>
    <col min="2" max="2" width="32.85546875" customWidth="1"/>
    <col min="3" max="4" width="10.5" customWidth="1"/>
    <col min="5" max="5" width="5.35546875" customWidth="1"/>
    <col min="6" max="6" width="27.85546875" customWidth="1"/>
    <col min="7" max="7" width="11" customWidth="1"/>
    <col min="8" max="8" width="11.140625" customWidth="1"/>
  </cols>
  <sheetData>
    <row r="1" spans="2:9" ht="8.25" customHeight="1" x14ac:dyDescent="0.4"/>
    <row r="2" spans="2:9" ht="4.5" customHeight="1" thickBot="1" x14ac:dyDescent="0.45"/>
    <row r="3" spans="2:9" ht="33" customHeight="1" thickBot="1" x14ac:dyDescent="0.45">
      <c r="B3" s="93" t="s">
        <v>62</v>
      </c>
      <c r="C3" s="94"/>
      <c r="D3" s="95"/>
      <c r="E3" s="22"/>
      <c r="F3" s="119" t="s">
        <v>37</v>
      </c>
      <c r="G3" s="120"/>
      <c r="H3" s="121"/>
    </row>
    <row r="4" spans="2:9" ht="18.75" customHeight="1" thickBot="1" x14ac:dyDescent="0.45">
      <c r="B4" s="96" t="s">
        <v>14</v>
      </c>
      <c r="C4" s="97" t="s">
        <v>60</v>
      </c>
      <c r="D4" s="97" t="s">
        <v>61</v>
      </c>
      <c r="E4" s="22"/>
      <c r="F4" s="96" t="s">
        <v>23</v>
      </c>
      <c r="G4" s="97" t="s">
        <v>60</v>
      </c>
      <c r="H4" s="97" t="s">
        <v>61</v>
      </c>
    </row>
    <row r="5" spans="2:9" ht="18.75" customHeight="1" x14ac:dyDescent="0.4">
      <c r="B5" s="98" t="s">
        <v>3</v>
      </c>
      <c r="C5" s="99">
        <v>0.13489999999999999</v>
      </c>
      <c r="D5" s="99">
        <v>0.13489999999999999</v>
      </c>
      <c r="E5" s="22"/>
      <c r="F5" s="113" t="s">
        <v>28</v>
      </c>
      <c r="G5" s="101">
        <v>7140</v>
      </c>
      <c r="H5" s="102">
        <v>7140</v>
      </c>
    </row>
    <row r="6" spans="2:9" ht="18.75" customHeight="1" x14ac:dyDescent="0.4">
      <c r="B6" s="103" t="s">
        <v>1</v>
      </c>
      <c r="C6" s="104">
        <v>1.3100000000000001E-2</v>
      </c>
      <c r="D6" s="104">
        <v>1.3100000000000001E-2</v>
      </c>
      <c r="E6" s="22"/>
      <c r="F6" s="100" t="s">
        <v>25</v>
      </c>
      <c r="G6" s="101">
        <v>12792</v>
      </c>
      <c r="H6" s="102">
        <v>12792</v>
      </c>
    </row>
    <row r="7" spans="2:9" ht="18.75" customHeight="1" x14ac:dyDescent="0.4">
      <c r="B7" s="103" t="s">
        <v>2</v>
      </c>
      <c r="C7" s="104">
        <v>6.2E-2</v>
      </c>
      <c r="D7" s="104">
        <v>6.2E-2</v>
      </c>
      <c r="E7" s="22"/>
      <c r="F7" s="100" t="s">
        <v>26</v>
      </c>
      <c r="G7" s="101">
        <v>18756</v>
      </c>
      <c r="H7" s="102">
        <v>18756</v>
      </c>
    </row>
    <row r="8" spans="2:9" ht="18.75" customHeight="1" thickBot="1" x14ac:dyDescent="0.45">
      <c r="B8" s="103" t="s">
        <v>21</v>
      </c>
      <c r="C8" s="114">
        <v>118500</v>
      </c>
      <c r="D8" s="114">
        <v>118500</v>
      </c>
      <c r="E8" s="22"/>
      <c r="F8" s="105" t="s">
        <v>27</v>
      </c>
      <c r="G8" s="106">
        <v>0</v>
      </c>
      <c r="H8" s="107">
        <v>0</v>
      </c>
    </row>
    <row r="9" spans="2:9" ht="18.75" customHeight="1" x14ac:dyDescent="0.4">
      <c r="B9" s="103" t="s">
        <v>20</v>
      </c>
      <c r="C9" s="104">
        <v>1.4500000000000001E-2</v>
      </c>
      <c r="D9" s="104">
        <v>1.4500000000000001E-2</v>
      </c>
      <c r="E9" s="22"/>
      <c r="F9" s="108"/>
      <c r="G9" s="109"/>
      <c r="H9" s="109"/>
    </row>
    <row r="10" spans="2:9" ht="18.75" customHeight="1" x14ac:dyDescent="0.4">
      <c r="B10" s="103" t="s">
        <v>24</v>
      </c>
      <c r="C10" s="104">
        <v>1.18E-2</v>
      </c>
      <c r="D10" s="104">
        <v>1.18E-2</v>
      </c>
      <c r="E10" s="22"/>
      <c r="F10" s="108" t="s">
        <v>38</v>
      </c>
      <c r="G10" s="109"/>
      <c r="H10" s="110"/>
      <c r="I10" s="92"/>
    </row>
    <row r="11" spans="2:9" ht="18.75" customHeight="1" x14ac:dyDescent="0.4">
      <c r="B11" s="103" t="s">
        <v>12</v>
      </c>
      <c r="C11" s="104">
        <v>6.6E-3</v>
      </c>
      <c r="D11" s="104">
        <v>6.6E-3</v>
      </c>
      <c r="E11" s="22"/>
      <c r="F11" s="108"/>
      <c r="G11" s="109"/>
      <c r="H11" s="110"/>
      <c r="I11" s="92"/>
    </row>
    <row r="12" spans="2:9" ht="18.75" customHeight="1" x14ac:dyDescent="0.4">
      <c r="B12" s="103" t="s">
        <v>13</v>
      </c>
      <c r="C12" s="104">
        <v>0.104</v>
      </c>
      <c r="D12" s="104">
        <v>0.104</v>
      </c>
      <c r="E12" s="22"/>
      <c r="F12" s="108"/>
      <c r="G12" s="109"/>
      <c r="H12" s="110"/>
      <c r="I12" s="92"/>
    </row>
    <row r="13" spans="2:9" ht="18.75" customHeight="1" x14ac:dyDescent="0.4">
      <c r="B13" s="103" t="s">
        <v>7</v>
      </c>
      <c r="C13" s="104">
        <v>0.41970000000000002</v>
      </c>
      <c r="D13" s="104">
        <v>0.41970000000000002</v>
      </c>
      <c r="E13" s="22"/>
      <c r="F13" s="108"/>
      <c r="G13" s="109"/>
      <c r="H13" s="109"/>
    </row>
    <row r="14" spans="2:9" ht="18.75" customHeight="1" x14ac:dyDescent="0.4">
      <c r="B14" s="103" t="s">
        <v>6</v>
      </c>
      <c r="C14" s="104">
        <v>0.28539999999999999</v>
      </c>
      <c r="D14" s="104">
        <v>0.28539999999999999</v>
      </c>
      <c r="E14" s="22"/>
      <c r="F14" s="108"/>
      <c r="G14" s="109"/>
      <c r="H14" s="109"/>
    </row>
    <row r="15" spans="2:9" ht="18.75" customHeight="1" x14ac:dyDescent="0.4">
      <c r="B15" s="103" t="s">
        <v>11</v>
      </c>
      <c r="C15" s="104">
        <v>6.6E-3</v>
      </c>
      <c r="D15" s="104">
        <v>6.6E-3</v>
      </c>
      <c r="E15" s="22"/>
      <c r="F15" s="108"/>
      <c r="G15" s="109"/>
      <c r="H15" s="109"/>
    </row>
    <row r="16" spans="2:9" ht="18.75" customHeight="1" x14ac:dyDescent="0.4">
      <c r="B16" s="103" t="s">
        <v>4</v>
      </c>
      <c r="C16" s="104">
        <v>0.21049999999999999</v>
      </c>
      <c r="D16" s="104">
        <v>0.21049999999999999</v>
      </c>
      <c r="E16" s="22"/>
      <c r="F16" s="22"/>
      <c r="G16" s="22"/>
      <c r="H16" s="22"/>
    </row>
    <row r="17" spans="2:8" ht="18.75" customHeight="1" thickBot="1" x14ac:dyDescent="0.45">
      <c r="B17" s="111" t="s">
        <v>5</v>
      </c>
      <c r="C17" s="104">
        <v>6.6E-3</v>
      </c>
      <c r="D17" s="104">
        <v>6.6E-3</v>
      </c>
      <c r="E17" s="22"/>
      <c r="F17" s="22"/>
      <c r="G17" s="22"/>
      <c r="H17" s="22"/>
    </row>
    <row r="18" spans="2:8" ht="1.5" customHeight="1" x14ac:dyDescent="0.4">
      <c r="B18" s="22"/>
      <c r="C18" s="22"/>
      <c r="D18" s="22"/>
      <c r="E18" s="22"/>
      <c r="F18" s="22"/>
      <c r="G18" s="22"/>
      <c r="H18" s="22"/>
    </row>
    <row r="19" spans="2:8" ht="9.75" customHeight="1" x14ac:dyDescent="0.4">
      <c r="B19" s="22"/>
      <c r="C19" s="22"/>
      <c r="D19" s="22"/>
      <c r="E19" s="22"/>
      <c r="F19" s="22"/>
      <c r="G19" s="22"/>
      <c r="H19" s="22"/>
    </row>
    <row r="20" spans="2:8" x14ac:dyDescent="0.4">
      <c r="B20" s="112"/>
      <c r="C20" s="22"/>
      <c r="D20" s="22"/>
      <c r="E20" s="22"/>
      <c r="F20" s="22"/>
      <c r="G20" s="22"/>
      <c r="H20" s="22"/>
    </row>
  </sheetData>
  <mergeCells count="1">
    <mergeCell ref="F3:H3"/>
  </mergeCells>
  <phoneticPr fontId="0" type="noConversion"/>
  <printOptions horizontalCentered="1"/>
  <pageMargins left="0.75" right="0.75" top="1" bottom="1" header="0.5" footer="0.5"/>
  <pageSetup scale="13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3"/>
  <sheetViews>
    <sheetView workbookViewId="0">
      <selection activeCell="C7" sqref="C7"/>
    </sheetView>
  </sheetViews>
  <sheetFormatPr defaultRowHeight="13.15" x14ac:dyDescent="0.4"/>
  <cols>
    <col min="1" max="1" width="15.640625" bestFit="1" customWidth="1"/>
    <col min="2" max="2" width="9.5" customWidth="1"/>
    <col min="4" max="4" width="22" bestFit="1" customWidth="1"/>
  </cols>
  <sheetData>
    <row r="1" spans="2:4" ht="13.5" thickBot="1" x14ac:dyDescent="0.45"/>
    <row r="2" spans="2:4" ht="13.5" thickBot="1" x14ac:dyDescent="0.45">
      <c r="B2" s="122" t="s">
        <v>15</v>
      </c>
      <c r="C2" s="123"/>
      <c r="D2" s="124"/>
    </row>
    <row r="4" spans="2:4" ht="13.5" thickBot="1" x14ac:dyDescent="0.45">
      <c r="D4" s="2" t="s">
        <v>16</v>
      </c>
    </row>
    <row r="5" spans="2:4" x14ac:dyDescent="0.4">
      <c r="D5" s="6" t="s">
        <v>17</v>
      </c>
    </row>
    <row r="6" spans="2:4" ht="13.5" thickBot="1" x14ac:dyDescent="0.45">
      <c r="D6" s="7" t="s">
        <v>18</v>
      </c>
    </row>
    <row r="7" spans="2:4" ht="13.5" thickBot="1" x14ac:dyDescent="0.45"/>
    <row r="8" spans="2:4" ht="13.5" thickBot="1" x14ac:dyDescent="0.45">
      <c r="D8" s="8" t="s">
        <v>19</v>
      </c>
    </row>
    <row r="9" spans="2:4" x14ac:dyDescent="0.4">
      <c r="D9" s="5" t="s">
        <v>8</v>
      </c>
    </row>
    <row r="10" spans="2:4" x14ac:dyDescent="0.4">
      <c r="D10" s="3" t="s">
        <v>4</v>
      </c>
    </row>
    <row r="11" spans="2:4" x14ac:dyDescent="0.4">
      <c r="D11" s="3" t="s">
        <v>6</v>
      </c>
    </row>
    <row r="12" spans="2:4" x14ac:dyDescent="0.4">
      <c r="D12" s="3" t="s">
        <v>10</v>
      </c>
    </row>
    <row r="13" spans="2:4" ht="13.5" thickBot="1" x14ac:dyDescent="0.45">
      <c r="D13" s="4" t="s">
        <v>9</v>
      </c>
    </row>
  </sheetData>
  <mergeCells count="1">
    <mergeCell ref="B2:D2"/>
  </mergeCell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PositionCalculator</vt:lpstr>
      <vt:lpstr>Instructions</vt:lpstr>
      <vt:lpstr>BenefitRates</vt:lpstr>
      <vt:lpstr>Lists</vt:lpstr>
      <vt:lpstr>HealthCover</vt:lpstr>
      <vt:lpstr>POSITIONS</vt:lpstr>
      <vt:lpstr>BenefitRates!Print_Area</vt:lpstr>
      <vt:lpstr>Instructions!Print_Area</vt:lpstr>
      <vt:lpstr>PositionCalculator!Print_Titles</vt:lpstr>
      <vt:lpstr>RetireList</vt:lpstr>
      <vt:lpstr>YesNo</vt:lpstr>
    </vt:vector>
  </TitlesOfParts>
  <Company>Dept. Planning &amp; Budget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DPB PC</dc:creator>
  <cp:lastModifiedBy>VITA Program</cp:lastModifiedBy>
  <cp:lastPrinted>2014-05-20T19:59:59Z</cp:lastPrinted>
  <dcterms:created xsi:type="dcterms:W3CDTF">1997-11-04T17:51:27Z</dcterms:created>
  <dcterms:modified xsi:type="dcterms:W3CDTF">2016-09-23T20:29:48Z</dcterms:modified>
</cp:coreProperties>
</file>